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7620" activeTab="2"/>
  </bookViews>
  <sheets>
    <sheet name="k co ten HKI" sheetId="1" r:id="rId1"/>
    <sheet name="k co ten HKII" sheetId="2" r:id="rId2"/>
    <sheet name="tong hop HKI" sheetId="4" r:id="rId3"/>
    <sheet name="tong hop HKII" sheetId="3" r:id="rId4"/>
  </sheets>
  <calcPr calcId="125725"/>
</workbook>
</file>

<file path=xl/calcChain.xml><?xml version="1.0" encoding="utf-8"?>
<calcChain xmlns="http://schemas.openxmlformats.org/spreadsheetml/2006/main">
  <c r="G63" i="4"/>
  <c r="F63"/>
  <c r="D63"/>
  <c r="H63" s="1"/>
  <c r="F62"/>
  <c r="C62"/>
  <c r="G62" s="1"/>
  <c r="F61"/>
  <c r="C61"/>
  <c r="G61" s="1"/>
  <c r="F60"/>
  <c r="C60"/>
  <c r="G60" s="1"/>
  <c r="G59"/>
  <c r="F59"/>
  <c r="D59"/>
  <c r="H59" s="1"/>
  <c r="G58"/>
  <c r="F58"/>
  <c r="D58"/>
  <c r="H58" s="1"/>
  <c r="F57"/>
  <c r="D57"/>
  <c r="H57" s="1"/>
  <c r="C57"/>
  <c r="G57" s="1"/>
  <c r="G56"/>
  <c r="F56"/>
  <c r="H56" s="1"/>
  <c r="D56"/>
  <c r="F55"/>
  <c r="C55"/>
  <c r="G55" s="1"/>
  <c r="G54"/>
  <c r="F54"/>
  <c r="D54"/>
  <c r="H54" s="1"/>
  <c r="F53"/>
  <c r="C53"/>
  <c r="G53" s="1"/>
  <c r="G52"/>
  <c r="F52"/>
  <c r="D52"/>
  <c r="H52" s="1"/>
  <c r="F51"/>
  <c r="C51"/>
  <c r="D51" s="1"/>
  <c r="H51" s="1"/>
  <c r="G50"/>
  <c r="F50"/>
  <c r="D50"/>
  <c r="H50" s="1"/>
  <c r="G49"/>
  <c r="F49"/>
  <c r="D49"/>
  <c r="G48"/>
  <c r="F48"/>
  <c r="F47" s="1"/>
  <c r="D48"/>
  <c r="E47"/>
  <c r="F46"/>
  <c r="C46"/>
  <c r="G46" s="1"/>
  <c r="G45"/>
  <c r="F45"/>
  <c r="D45"/>
  <c r="G44"/>
  <c r="F44"/>
  <c r="D44"/>
  <c r="H44" s="1"/>
  <c r="G43"/>
  <c r="F43"/>
  <c r="D43"/>
  <c r="H43" s="1"/>
  <c r="F42"/>
  <c r="C42"/>
  <c r="G42" s="1"/>
  <c r="H41"/>
  <c r="G41"/>
  <c r="F41"/>
  <c r="D41"/>
  <c r="G40"/>
  <c r="F40"/>
  <c r="D40"/>
  <c r="G39"/>
  <c r="F39"/>
  <c r="D39"/>
  <c r="G38"/>
  <c r="F38"/>
  <c r="D38"/>
  <c r="H38" s="1"/>
  <c r="G37"/>
  <c r="F37"/>
  <c r="D37"/>
  <c r="H37" s="1"/>
  <c r="F36"/>
  <c r="C36"/>
  <c r="G36" s="1"/>
  <c r="G35"/>
  <c r="F35"/>
  <c r="D35"/>
  <c r="G34"/>
  <c r="F34"/>
  <c r="D34"/>
  <c r="H34" s="1"/>
  <c r="G33"/>
  <c r="F33"/>
  <c r="D33"/>
  <c r="H33" s="1"/>
  <c r="G32"/>
  <c r="F32"/>
  <c r="D32"/>
  <c r="G31"/>
  <c r="F31"/>
  <c r="D31"/>
  <c r="G30"/>
  <c r="F30"/>
  <c r="D30"/>
  <c r="H30" s="1"/>
  <c r="G29"/>
  <c r="F29"/>
  <c r="D29"/>
  <c r="G28"/>
  <c r="F28"/>
  <c r="D28"/>
  <c r="H28" s="1"/>
  <c r="G27"/>
  <c r="G26" s="1"/>
  <c r="F27"/>
  <c r="D27"/>
  <c r="H27" s="1"/>
  <c r="F26"/>
  <c r="E26"/>
  <c r="G25"/>
  <c r="F25"/>
  <c r="D25"/>
  <c r="H25" s="1"/>
  <c r="G24"/>
  <c r="F24"/>
  <c r="D24"/>
  <c r="H24" s="1"/>
  <c r="G23"/>
  <c r="F23"/>
  <c r="H23" s="1"/>
  <c r="D23"/>
  <c r="G22"/>
  <c r="F22"/>
  <c r="H22" s="1"/>
  <c r="D22"/>
  <c r="G21"/>
  <c r="F21"/>
  <c r="D21"/>
  <c r="H21" s="1"/>
  <c r="G20"/>
  <c r="F20"/>
  <c r="D20"/>
  <c r="H20" s="1"/>
  <c r="G19"/>
  <c r="F19"/>
  <c r="D19"/>
  <c r="H19" s="1"/>
  <c r="H18"/>
  <c r="G18"/>
  <c r="F18"/>
  <c r="D18"/>
  <c r="G17"/>
  <c r="F17"/>
  <c r="D17"/>
  <c r="G16"/>
  <c r="D16"/>
  <c r="H16" s="1"/>
  <c r="G15"/>
  <c r="F15"/>
  <c r="D15"/>
  <c r="H15" s="1"/>
  <c r="H14"/>
  <c r="G14"/>
  <c r="G13"/>
  <c r="G11" s="1"/>
  <c r="F13"/>
  <c r="D13"/>
  <c r="H13" s="1"/>
  <c r="G12"/>
  <c r="F12"/>
  <c r="D12"/>
  <c r="H12" s="1"/>
  <c r="E11"/>
  <c r="D11"/>
  <c r="C11"/>
  <c r="G66" i="3"/>
  <c r="F66"/>
  <c r="D66"/>
  <c r="H66" s="1"/>
  <c r="G65"/>
  <c r="F65"/>
  <c r="D65"/>
  <c r="H65" s="1"/>
  <c r="F64"/>
  <c r="C64"/>
  <c r="G64" s="1"/>
  <c r="F63"/>
  <c r="C63"/>
  <c r="G63" s="1"/>
  <c r="G62"/>
  <c r="F62"/>
  <c r="D62"/>
  <c r="H61"/>
  <c r="G61"/>
  <c r="F61"/>
  <c r="D61"/>
  <c r="F60"/>
  <c r="D60"/>
  <c r="C60"/>
  <c r="G60" s="1"/>
  <c r="F59"/>
  <c r="D59"/>
  <c r="H59" s="1"/>
  <c r="C59"/>
  <c r="G59" s="1"/>
  <c r="E58"/>
  <c r="C58"/>
  <c r="G58" s="1"/>
  <c r="F57"/>
  <c r="C57"/>
  <c r="G57" s="1"/>
  <c r="F56"/>
  <c r="D56"/>
  <c r="H56" s="1"/>
  <c r="C56"/>
  <c r="G56" s="1"/>
  <c r="F55"/>
  <c r="C55"/>
  <c r="G55" s="1"/>
  <c r="F54"/>
  <c r="E54"/>
  <c r="C54"/>
  <c r="G54" s="1"/>
  <c r="F53"/>
  <c r="D53"/>
  <c r="H53" s="1"/>
  <c r="C53"/>
  <c r="G53" s="1"/>
  <c r="G52"/>
  <c r="F52"/>
  <c r="H52" s="1"/>
  <c r="D52"/>
  <c r="F51"/>
  <c r="C51"/>
  <c r="G51" s="1"/>
  <c r="E50"/>
  <c r="F50" s="1"/>
  <c r="C50"/>
  <c r="G50" s="1"/>
  <c r="C49"/>
  <c r="G48"/>
  <c r="F48"/>
  <c r="D48"/>
  <c r="H48" s="1"/>
  <c r="F47"/>
  <c r="C47"/>
  <c r="G47" s="1"/>
  <c r="H46"/>
  <c r="G46"/>
  <c r="F46"/>
  <c r="D46"/>
  <c r="F45"/>
  <c r="D45"/>
  <c r="H45" s="1"/>
  <c r="C45"/>
  <c r="G45" s="1"/>
  <c r="G44"/>
  <c r="F44"/>
  <c r="D44"/>
  <c r="H44" s="1"/>
  <c r="C44"/>
  <c r="E43"/>
  <c r="F43" s="1"/>
  <c r="C43"/>
  <c r="G43" s="1"/>
  <c r="F42"/>
  <c r="C42"/>
  <c r="G42" s="1"/>
  <c r="F41"/>
  <c r="D41"/>
  <c r="H41" s="1"/>
  <c r="C41"/>
  <c r="G41" s="1"/>
  <c r="F40"/>
  <c r="C40"/>
  <c r="G40" s="1"/>
  <c r="G39"/>
  <c r="F39"/>
  <c r="D39"/>
  <c r="H39" s="1"/>
  <c r="E38"/>
  <c r="F38" s="1"/>
  <c r="C38"/>
  <c r="E37"/>
  <c r="F37" s="1"/>
  <c r="D37"/>
  <c r="C37"/>
  <c r="F36"/>
  <c r="C36"/>
  <c r="G36" s="1"/>
  <c r="E35"/>
  <c r="F35" s="1"/>
  <c r="C35"/>
  <c r="G35" s="1"/>
  <c r="F34"/>
  <c r="C34"/>
  <c r="G34" s="1"/>
  <c r="E33"/>
  <c r="F33" s="1"/>
  <c r="C33"/>
  <c r="G32"/>
  <c r="F32"/>
  <c r="D32"/>
  <c r="C32"/>
  <c r="F31"/>
  <c r="D31"/>
  <c r="H31" s="1"/>
  <c r="C31"/>
  <c r="G31" s="1"/>
  <c r="E30"/>
  <c r="F30" s="1"/>
  <c r="C30"/>
  <c r="G30" s="1"/>
  <c r="G29"/>
  <c r="F29"/>
  <c r="D29"/>
  <c r="H29" s="1"/>
  <c r="F28"/>
  <c r="E28"/>
  <c r="C28"/>
  <c r="G28" s="1"/>
  <c r="C27"/>
  <c r="F26"/>
  <c r="C26"/>
  <c r="G26" s="1"/>
  <c r="F25"/>
  <c r="E25"/>
  <c r="C25"/>
  <c r="G24"/>
  <c r="F24"/>
  <c r="C24"/>
  <c r="D24" s="1"/>
  <c r="H24" s="1"/>
  <c r="G23"/>
  <c r="F23"/>
  <c r="D23"/>
  <c r="G22"/>
  <c r="F22"/>
  <c r="D22"/>
  <c r="G21"/>
  <c r="F21"/>
  <c r="D21"/>
  <c r="H21" s="1"/>
  <c r="G20"/>
  <c r="F20"/>
  <c r="D20"/>
  <c r="H20" s="1"/>
  <c r="G19"/>
  <c r="F19"/>
  <c r="D19"/>
  <c r="H19" s="1"/>
  <c r="G18"/>
  <c r="F18"/>
  <c r="D18"/>
  <c r="G17"/>
  <c r="F17"/>
  <c r="D17"/>
  <c r="H17" s="1"/>
  <c r="C16"/>
  <c r="D16" s="1"/>
  <c r="H16" s="1"/>
  <c r="G15"/>
  <c r="F15"/>
  <c r="D15"/>
  <c r="H15" s="1"/>
  <c r="H14"/>
  <c r="G14"/>
  <c r="F13"/>
  <c r="D13"/>
  <c r="H13" s="1"/>
  <c r="C13"/>
  <c r="G13" s="1"/>
  <c r="E12"/>
  <c r="C12"/>
  <c r="C10" s="1"/>
  <c r="F11"/>
  <c r="C11"/>
  <c r="G11" s="1"/>
  <c r="H17" i="4" l="1"/>
  <c r="F11"/>
  <c r="F64" s="1"/>
  <c r="H31"/>
  <c r="H40"/>
  <c r="D42"/>
  <c r="H42" s="1"/>
  <c r="H48"/>
  <c r="G51"/>
  <c r="G47" s="1"/>
  <c r="G64" s="1"/>
  <c r="D62"/>
  <c r="H62" s="1"/>
  <c r="H32"/>
  <c r="H49"/>
  <c r="D60"/>
  <c r="H60" s="1"/>
  <c r="E64"/>
  <c r="D55"/>
  <c r="H55" s="1"/>
  <c r="H11"/>
  <c r="H29"/>
  <c r="H35"/>
  <c r="H39"/>
  <c r="H45"/>
  <c r="C26"/>
  <c r="C47"/>
  <c r="D53"/>
  <c r="H53" s="1"/>
  <c r="D61"/>
  <c r="H61" s="1"/>
  <c r="D36"/>
  <c r="H36" s="1"/>
  <c r="D46"/>
  <c r="H46" s="1"/>
  <c r="D47"/>
  <c r="E10" i="3"/>
  <c r="G16"/>
  <c r="G25"/>
  <c r="F27"/>
  <c r="G33"/>
  <c r="E49"/>
  <c r="E67" s="1"/>
  <c r="H62"/>
  <c r="D63"/>
  <c r="H63" s="1"/>
  <c r="D36"/>
  <c r="H36" s="1"/>
  <c r="E27"/>
  <c r="D43"/>
  <c r="H43" s="1"/>
  <c r="D51"/>
  <c r="H51" s="1"/>
  <c r="D58"/>
  <c r="D64"/>
  <c r="H64" s="1"/>
  <c r="F10"/>
  <c r="H22"/>
  <c r="H37"/>
  <c r="H60"/>
  <c r="D11"/>
  <c r="H11" s="1"/>
  <c r="F12"/>
  <c r="H18"/>
  <c r="H23"/>
  <c r="D25"/>
  <c r="H25" s="1"/>
  <c r="D26"/>
  <c r="H26" s="1"/>
  <c r="H32"/>
  <c r="D33"/>
  <c r="H33" s="1"/>
  <c r="D34"/>
  <c r="H34" s="1"/>
  <c r="G37"/>
  <c r="G27" s="1"/>
  <c r="G38"/>
  <c r="D47"/>
  <c r="H47" s="1"/>
  <c r="G49"/>
  <c r="C67"/>
  <c r="D12"/>
  <c r="D28"/>
  <c r="D30"/>
  <c r="H30" s="1"/>
  <c r="D35"/>
  <c r="H35" s="1"/>
  <c r="D38"/>
  <c r="H38" s="1"/>
  <c r="D40"/>
  <c r="H40" s="1"/>
  <c r="D42"/>
  <c r="H42" s="1"/>
  <c r="D50"/>
  <c r="D54"/>
  <c r="H54" s="1"/>
  <c r="D55"/>
  <c r="H55" s="1"/>
  <c r="D57"/>
  <c r="H57" s="1"/>
  <c r="F58"/>
  <c r="F49" s="1"/>
  <c r="F67" s="1"/>
  <c r="G12"/>
  <c r="G10" s="1"/>
  <c r="H47" i="4" l="1"/>
  <c r="D64"/>
  <c r="H26"/>
  <c r="H64" s="1"/>
  <c r="C64"/>
  <c r="D26"/>
  <c r="G67" i="3"/>
  <c r="H28"/>
  <c r="H27" s="1"/>
  <c r="D27"/>
  <c r="H50"/>
  <c r="D49"/>
  <c r="D10"/>
  <c r="H12"/>
  <c r="H10" s="1"/>
  <c r="H58"/>
  <c r="H49" l="1"/>
  <c r="H67" s="1"/>
  <c r="D67"/>
</calcChain>
</file>

<file path=xl/comments1.xml><?xml version="1.0" encoding="utf-8"?>
<comments xmlns="http://schemas.openxmlformats.org/spreadsheetml/2006/main">
  <authors>
    <author>Admin</author>
  </authors>
  <commentList>
    <comment ref="E8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HK TÂN KIÊN</t>
        </r>
      </text>
    </comment>
    <comment ref="E8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TT D12/30,KP4, Tân Túc</t>
        </r>
      </text>
    </comment>
  </commentList>
</comments>
</file>

<file path=xl/sharedStrings.xml><?xml version="1.0" encoding="utf-8"?>
<sst xmlns="http://schemas.openxmlformats.org/spreadsheetml/2006/main" count="935" uniqueCount="537">
  <si>
    <t>UBND HUYỆN BÌNH CHÁNH</t>
  </si>
  <si>
    <t>CỘNG HÒA XÃ HỘI CHỦ NGHĨA VIỆT NAM</t>
  </si>
  <si>
    <t>PHÒNG GIÁO DỤC VÀ ĐÀO TẠO</t>
  </si>
  <si>
    <t>Độc lập - Tự do - Hạnh phúc</t>
  </si>
  <si>
    <t>DANH SÁCH HỖ TRỢ  CHI PHÍ HỌC TẬP HK 1 - NĂM HỌC 2014-2015</t>
  </si>
  <si>
    <t>KHÔNG CÓ TÊN THÀNH VIÊN HỘ NGHÈO</t>
  </si>
  <si>
    <t>STT</t>
  </si>
  <si>
    <t>Mã số hộ nghèo</t>
  </si>
  <si>
    <t>Họ và tên</t>
  </si>
  <si>
    <t>Đơn vị</t>
  </si>
  <si>
    <t>3931.3128</t>
  </si>
  <si>
    <t>Võ Lâm Anh Huy</t>
  </si>
  <si>
    <t>MG SEN HỒNG</t>
  </si>
  <si>
    <t>3913.1106</t>
  </si>
  <si>
    <t>Lê Đông Phương Nam</t>
  </si>
  <si>
    <t>MN HOA HỒNG</t>
  </si>
  <si>
    <t>3915.04065</t>
  </si>
  <si>
    <t>Nguyễn Ngọc Thảo My</t>
  </si>
  <si>
    <t>MN HOA MAI</t>
  </si>
  <si>
    <t>3935.1025</t>
  </si>
  <si>
    <t xml:space="preserve">Nguyễn Trọng Tuấn </t>
  </si>
  <si>
    <t>MN HOÀNG ANH</t>
  </si>
  <si>
    <t>3905.3062</t>
  </si>
  <si>
    <t>Đỗ Tường Vi</t>
  </si>
  <si>
    <t>MN NGỌC LAN</t>
  </si>
  <si>
    <t>3905.4268</t>
  </si>
  <si>
    <t>Trần Thị Tuyết Ngọc</t>
  </si>
  <si>
    <t>3909.1144</t>
  </si>
  <si>
    <t>Huỳnh Lê Minh Thiện</t>
  </si>
  <si>
    <t>MN PHONG LAN</t>
  </si>
  <si>
    <t>3913.3592</t>
  </si>
  <si>
    <t>Ngô Thị Thu Hà</t>
  </si>
  <si>
    <t>TH  TÂN QUÝ TÂY 3</t>
  </si>
  <si>
    <t>3913.3265</t>
  </si>
  <si>
    <t>Văn Lê Trọng</t>
  </si>
  <si>
    <t>Văn Ngọc Bảo Trân</t>
  </si>
  <si>
    <t>Văn Phú Khang</t>
  </si>
  <si>
    <t>3927.5202</t>
  </si>
  <si>
    <t>Đào Trần Hồng Ngân</t>
  </si>
  <si>
    <t>TH AN HẠ</t>
  </si>
  <si>
    <t>3927.7072</t>
  </si>
  <si>
    <t>Đỗ Thị Phương Thảo</t>
  </si>
  <si>
    <t>3929.1107</t>
  </si>
  <si>
    <t>Cam Thị Kim Tuyền</t>
  </si>
  <si>
    <t>TH CẦU XÁNG</t>
  </si>
  <si>
    <t>3927.3121</t>
  </si>
  <si>
    <t>Nguyễn Ngọc Phương Quyên</t>
  </si>
  <si>
    <t>3929.1079</t>
  </si>
  <si>
    <t>Nguyễn Thị Mỹ Linh</t>
  </si>
  <si>
    <t>Trần Thanh Tòng</t>
  </si>
  <si>
    <t>3911.6028</t>
  </si>
  <si>
    <t>Huỳnh Hồng Diễm</t>
  </si>
  <si>
    <t>TH HƯNG LONG</t>
  </si>
  <si>
    <t>3911.1061</t>
  </si>
  <si>
    <t>Mai Lâm Trường Vũ</t>
  </si>
  <si>
    <t>Nguyễn Thị Kiều Linh</t>
  </si>
  <si>
    <t>Nguyễn Trung Hiếu</t>
  </si>
  <si>
    <t>3911.5107</t>
  </si>
  <si>
    <t>Trần Miinh Đức</t>
  </si>
  <si>
    <t>3911.4071</t>
  </si>
  <si>
    <t>Trần Minh Phi</t>
  </si>
  <si>
    <t>3911.4013</t>
  </si>
  <si>
    <t>Trần Thế Nhân</t>
  </si>
  <si>
    <t>3911.1001</t>
  </si>
  <si>
    <t>Trương Vĩnh Hưng</t>
  </si>
  <si>
    <t>3933.01023</t>
  </si>
  <si>
    <t>Nguyễn Gia Hưởng</t>
  </si>
  <si>
    <t>TH LÊ MINH XUÂN 2</t>
  </si>
  <si>
    <t>3929.5030</t>
  </si>
  <si>
    <t xml:space="preserve">Văn Thị Thanh Thảo </t>
  </si>
  <si>
    <t>3929.2259</t>
  </si>
  <si>
    <t>Trần Quốc Trung</t>
  </si>
  <si>
    <t>TH LÊ MINH XUÂN 3</t>
  </si>
  <si>
    <t>3929.7145</t>
  </si>
  <si>
    <t>Trần Thị Tuyết Mai</t>
  </si>
  <si>
    <t>3905.5115</t>
  </si>
  <si>
    <t>Đặng Tấn Tài</t>
  </si>
  <si>
    <t>TH NGUYỄN VĂN TRÂN</t>
  </si>
  <si>
    <t>3905.2084</t>
  </si>
  <si>
    <t>Đoàn Chí Viện</t>
  </si>
  <si>
    <t>3905.2031</t>
  </si>
  <si>
    <t>Đoàn Thi Yến Nhi</t>
  </si>
  <si>
    <t>Đoàn Thiị Phương Nhung</t>
  </si>
  <si>
    <t>3905.4064</t>
  </si>
  <si>
    <t>Hồ Nguyễn Nhật Trường</t>
  </si>
  <si>
    <t>3905.4004</t>
  </si>
  <si>
    <t>Kiều Lê Khả Nhi</t>
  </si>
  <si>
    <t>3905.5139</t>
  </si>
  <si>
    <t>Lâm Nhân Nghĩa</t>
  </si>
  <si>
    <t>Nguyễn Quôc Khánh</t>
  </si>
  <si>
    <t>3905.2002</t>
  </si>
  <si>
    <t>Nguyễn Võ Mộng Duyên</t>
  </si>
  <si>
    <t>3905.3198</t>
  </si>
  <si>
    <t>Ngyễn Thị Thanh Tuyền</t>
  </si>
  <si>
    <t>3905.5271</t>
  </si>
  <si>
    <t>Phùng Chí Bảo</t>
  </si>
  <si>
    <t>3905.4001</t>
  </si>
  <si>
    <t>Võ Huy Khánh</t>
  </si>
  <si>
    <t>3905.2267</t>
  </si>
  <si>
    <t>Võ Thị Thu Hà</t>
  </si>
  <si>
    <t>3927.1159</t>
  </si>
  <si>
    <t>Huỳnh Minh Trường</t>
  </si>
  <si>
    <t>TH PHẠM VĂN HAI</t>
  </si>
  <si>
    <t>3927.01012</t>
  </si>
  <si>
    <t>Trần Ngọc Thanh Mẫn</t>
  </si>
  <si>
    <t>3909.2343</t>
  </si>
  <si>
    <t>Bùi Chí Đin</t>
  </si>
  <si>
    <t>TH QUI ĐỨC</t>
  </si>
  <si>
    <t>3909.3029</t>
  </si>
  <si>
    <t>Đặng Phước Long</t>
  </si>
  <si>
    <t>3909.4003</t>
  </si>
  <si>
    <t>Nguyễn Hồng Khánh Duy</t>
  </si>
  <si>
    <t>NGUYỄN NGỌC ÁNH HỒNG</t>
  </si>
  <si>
    <t>3937.1055</t>
  </si>
  <si>
    <t xml:space="preserve">Lê Trung Hậu </t>
  </si>
  <si>
    <t>TH TÂN KIÊN</t>
  </si>
  <si>
    <t>3933.02023</t>
  </si>
  <si>
    <t>Lê Nguyễn Hoàng Nam</t>
  </si>
  <si>
    <t>TH TÂN NHỰT</t>
  </si>
  <si>
    <t>3933.03061</t>
  </si>
  <si>
    <t>Phan Thị Yến Nhi</t>
  </si>
  <si>
    <t>3913.1050</t>
  </si>
  <si>
    <t>Đặng Huỳnh Thu Ngân</t>
  </si>
  <si>
    <t>TH TÂN QUÝ TÂY</t>
  </si>
  <si>
    <t>3913.04037</t>
  </si>
  <si>
    <t xml:space="preserve">Hồ Minh Thuận </t>
  </si>
  <si>
    <t>3913.4025</t>
  </si>
  <si>
    <t>Phan Thị Cẩm Nhung</t>
  </si>
  <si>
    <t>3913.2402</t>
  </si>
  <si>
    <t xml:space="preserve">Trương Ngọc Bảo Trân </t>
  </si>
  <si>
    <t>3935.3036</t>
  </si>
  <si>
    <t>Chung Tấn Tài</t>
  </si>
  <si>
    <t>TH TÂN TÚC</t>
  </si>
  <si>
    <t>3935.01010</t>
  </si>
  <si>
    <t>Hồ Hòa Bình</t>
  </si>
  <si>
    <t>3935.3048</t>
  </si>
  <si>
    <t>Lê Ngọc Thành</t>
  </si>
  <si>
    <t>3935.3074</t>
  </si>
  <si>
    <t>Nguyễn Hoàng Như Ý</t>
  </si>
  <si>
    <t>3935.1024</t>
  </si>
  <si>
    <t>Nguyễn Hồng Trâm Anh</t>
  </si>
  <si>
    <t>3935.5015</t>
  </si>
  <si>
    <t>Nguyễn Thị Bích Trâm</t>
  </si>
  <si>
    <t>3935.4013</t>
  </si>
  <si>
    <t>Phan Thành Phát</t>
  </si>
  <si>
    <t>3935.2002</t>
  </si>
  <si>
    <t>Trân Giao Linh</t>
  </si>
  <si>
    <t>3935.1058</t>
  </si>
  <si>
    <t>Trân Thị Ngọc Hân</t>
  </si>
  <si>
    <t>3935.1021</t>
  </si>
  <si>
    <t>Võ Nguyễn Thành Vinh</t>
  </si>
  <si>
    <t>3915.02012</t>
  </si>
  <si>
    <t>Bùi Thị Thanh Hiền</t>
  </si>
  <si>
    <t>TH TRẦN NHÂN TÔN</t>
  </si>
  <si>
    <t>3915.1016</t>
  </si>
  <si>
    <t>Dương Quốc Lộc</t>
  </si>
  <si>
    <t>3915.1103</t>
  </si>
  <si>
    <t>Nguyễn Châu Gia Bảo</t>
  </si>
  <si>
    <t>3915.01024</t>
  </si>
  <si>
    <t>Nguyễn Hoàng Thảo Nhi</t>
  </si>
  <si>
    <t>3915.02057</t>
  </si>
  <si>
    <t>Nguyễn Thị Anh Thư</t>
  </si>
  <si>
    <t>3925.3086</t>
  </si>
  <si>
    <t>Trần Phương Nam</t>
  </si>
  <si>
    <t>TH VĨNH LỘC B</t>
  </si>
  <si>
    <t>3915.03061</t>
  </si>
  <si>
    <t>Ngô Hoàng Long</t>
  </si>
  <si>
    <t>THCS BÌNH CHÁNH</t>
  </si>
  <si>
    <t>Ngô Hoàng Phi</t>
  </si>
  <si>
    <t>3915.3072</t>
  </si>
  <si>
    <t>Võ Ngọc Danh</t>
  </si>
  <si>
    <t>3905.4176</t>
  </si>
  <si>
    <t>Nguyễn Tấn Hâu</t>
  </si>
  <si>
    <t>THCS ĐA PHƯỚC</t>
  </si>
  <si>
    <t>3905.3495</t>
  </si>
  <si>
    <t>Nguyễn Tô Thành Hiệp</t>
  </si>
  <si>
    <t>3911.8041</t>
  </si>
  <si>
    <t>Lại Hữu Thiện</t>
  </si>
  <si>
    <t>THCS HƯNG LONG</t>
  </si>
  <si>
    <t>3911.4070</t>
  </si>
  <si>
    <t>Trần Minh Phụng</t>
  </si>
  <si>
    <t>3925.6103</t>
  </si>
  <si>
    <t>Nguyễn Ngọc Mỹ Duyên</t>
  </si>
  <si>
    <t>THCS LÊ MINH XUÂN</t>
  </si>
  <si>
    <t>3927.7302</t>
  </si>
  <si>
    <t>Đặng Quang Khánh</t>
  </si>
  <si>
    <t>THCS PHẠM VĂN HAI</t>
  </si>
  <si>
    <t>3929.1193</t>
  </si>
  <si>
    <t>Nguyễn Diệp Khánh Phương</t>
  </si>
  <si>
    <t>3929.4039</t>
  </si>
  <si>
    <t>Nguyễn Trần Quý Thảo</t>
  </si>
  <si>
    <t>Nguyễn Trần Trọng Trung</t>
  </si>
  <si>
    <t>3927.7307</t>
  </si>
  <si>
    <t>Vũ Đào Kim Oanh</t>
  </si>
  <si>
    <t>3909.3014</t>
  </si>
  <si>
    <t>Chu Thị Thu Vân</t>
  </si>
  <si>
    <t>THCS QUI ĐỨC</t>
  </si>
  <si>
    <t>3909.2144</t>
  </si>
  <si>
    <t>Phạm Thị Huyền Trân</t>
  </si>
  <si>
    <t>3909.3070</t>
  </si>
  <si>
    <t>Trần Thảo Phương Huyền</t>
  </si>
  <si>
    <t>3933.01014</t>
  </si>
  <si>
    <t>Võ Hoàng Yến Thu</t>
  </si>
  <si>
    <t>THCS TÂN NHỰT</t>
  </si>
  <si>
    <t>3913.3372</t>
  </si>
  <si>
    <t>Bùi Văn Kiện</t>
  </si>
  <si>
    <t>THCS TÂN QUÝ TÂY</t>
  </si>
  <si>
    <t>Lê Ngọc Kim Ngân</t>
  </si>
  <si>
    <t>3913.3203</t>
  </si>
  <si>
    <t>Nguyễn Ngọc Quý</t>
  </si>
  <si>
    <t>3913.4009</t>
  </si>
  <si>
    <t>Nguyễn Quốc Vinh</t>
  </si>
  <si>
    <t>Tổng cộng danh sách có: 92 học sinh không có tên thành viên hộ nghèo.</t>
  </si>
  <si>
    <t>Bình Chánh, ngày          tháng          năm  2015</t>
  </si>
  <si>
    <t>NGƯỜI LẬP BẢNG</t>
  </si>
  <si>
    <t>TRƯỞNG PHÒNG</t>
  </si>
  <si>
    <t>XÁC NHẬN CỦA PHÒNG LAO ĐỘNG THƯƠNG BINH-XÃ HỘI</t>
  </si>
  <si>
    <t xml:space="preserve">CỘNG HÒA XÃ HỘI CHỦ NGHĨA VIỆT NAM </t>
  </si>
  <si>
    <r>
      <rPr>
        <b/>
        <sz val="11"/>
        <color indexed="8"/>
        <rFont val="Times New Roman"/>
        <family val="1"/>
      </rPr>
      <t xml:space="preserve">                </t>
    </r>
    <r>
      <rPr>
        <b/>
        <u/>
        <sz val="11"/>
        <color indexed="8"/>
        <rFont val="Times New Roman"/>
        <family val="1"/>
      </rPr>
      <t>Độc lập - Tự do - Hạnh phúc</t>
    </r>
  </si>
  <si>
    <t xml:space="preserve"> DANH SÁCH HỖ TRỢ CHI PHÍ HỌC TẬP HỌC KÌ 2-NH 2014-2015</t>
  </si>
  <si>
    <t>MS hộ nghèo</t>
  </si>
  <si>
    <t>C10/371 ấp 3 Bình Lợi BC</t>
  </si>
  <si>
    <t>3913.2443</t>
  </si>
  <si>
    <t>Huỳnh Thị Ngọc Lan</t>
  </si>
  <si>
    <t>14/9A, ấp 2 Xã Tân Qúy Tây</t>
  </si>
  <si>
    <t>Lê Ngọc Cẩm Tú</t>
  </si>
  <si>
    <t>Ấp 3 xã TQT</t>
  </si>
  <si>
    <t>3935.5056</t>
  </si>
  <si>
    <t>Hồ Nguyễn Thanh Nam</t>
  </si>
  <si>
    <t>E2/10 KP 5 TT Tân Túc</t>
  </si>
  <si>
    <t>3935.1035</t>
  </si>
  <si>
    <t>Mai Xuân Huy</t>
  </si>
  <si>
    <t xml:space="preserve">A13/29 K KP1 TT.Tân Túc </t>
  </si>
  <si>
    <t xml:space="preserve">A4/7 KP 1 TT Tân Túc </t>
  </si>
  <si>
    <t>Xã Đa Phước</t>
  </si>
  <si>
    <t>3905.2217</t>
  </si>
  <si>
    <t>Lưu Thị Thanh Huyền</t>
  </si>
  <si>
    <t>3903.1119</t>
  </si>
  <si>
    <t>Phạm Văn Phục</t>
  </si>
  <si>
    <t>TiỂU HỌC PHONG PHÚ</t>
  </si>
  <si>
    <t>TH PHONG PHÚ</t>
  </si>
  <si>
    <t>3927.3172</t>
  </si>
  <si>
    <t>Đoàn Thanh Trúc</t>
  </si>
  <si>
    <t>3C22, Ấp 3</t>
  </si>
  <si>
    <t>MN QUỲNH HƯƠNG</t>
  </si>
  <si>
    <t>3927.3231</t>
  </si>
  <si>
    <t>Hồ Hiểu Kỳ</t>
  </si>
  <si>
    <t>3C, Ấp 3</t>
  </si>
  <si>
    <t>3927.4174</t>
  </si>
  <si>
    <t>Nguyễn Hoàng Ngọc Nga</t>
  </si>
  <si>
    <t>4A173, Ấp 4</t>
  </si>
  <si>
    <t>3927.6297</t>
  </si>
  <si>
    <t>Nguyễn Lâm Minh Hoàng</t>
  </si>
  <si>
    <t>6D10, Ấp 6</t>
  </si>
  <si>
    <t>3927.6269</t>
  </si>
  <si>
    <t>Nguyễn Như Ý</t>
  </si>
  <si>
    <t>6C16, Ấp 6</t>
  </si>
  <si>
    <t>3927.3266</t>
  </si>
  <si>
    <t>Nguyễn Thị Ngọc Hiền</t>
  </si>
  <si>
    <t>3C24, Ấp 3</t>
  </si>
  <si>
    <t>Nguyễn Thiện Nhân</t>
  </si>
  <si>
    <t>F6/75A, Xã Hưng Long, Bình Chánh</t>
  </si>
  <si>
    <t>TH  HƯNG LONG</t>
  </si>
  <si>
    <t>A5/1, Xã Hưng Long, Bình Chánh</t>
  </si>
  <si>
    <t>E18/67A, Xã Hưng Long, Bình Chánh</t>
  </si>
  <si>
    <t>D7/51B, Xã Hưng Long, Bình Chánh</t>
  </si>
  <si>
    <t>D4/48, Xã Hưng Long, Bình Chánh</t>
  </si>
  <si>
    <t>Trần Thị Mỹ Quỳnh</t>
  </si>
  <si>
    <t>E18/67, Xã Hưng Long, Bình Chánh</t>
  </si>
  <si>
    <t>C2/2A ấp 3 Vĩnh Lộc B</t>
  </si>
  <si>
    <t>TH  VĨNH LỘC B</t>
  </si>
  <si>
    <t>5H29/3, xã Phạm văn Hai</t>
  </si>
  <si>
    <t>Đỗ thị Phương Thảo</t>
  </si>
  <si>
    <t>7A17, xã Phạm văn Hai</t>
  </si>
  <si>
    <t>Nguyễn Lê Bảo Toàn</t>
  </si>
  <si>
    <t>6c16, xã Phạm văn Hai</t>
  </si>
  <si>
    <t>3915.304</t>
  </si>
  <si>
    <t xml:space="preserve">Nguyễn Hải Yến </t>
  </si>
  <si>
    <t xml:space="preserve">C7/13 Ấp 3 xã Bình Chánh </t>
  </si>
  <si>
    <t>TH BÌNH CHÁNH</t>
  </si>
  <si>
    <t>3915.3062</t>
  </si>
  <si>
    <t xml:space="preserve">Võ Nguyễn Phi Hùng </t>
  </si>
  <si>
    <t xml:space="preserve">C15/18 Ấp 3 xã Bình Chánh </t>
  </si>
  <si>
    <t xml:space="preserve">Võ Tây Thi </t>
  </si>
  <si>
    <t>3931.02014</t>
  </si>
  <si>
    <t>Lê Thị Ngọc Trâm</t>
  </si>
  <si>
    <t>Xã Bình lợi</t>
  </si>
  <si>
    <t>TH BÌNH LỢI</t>
  </si>
  <si>
    <t>3931.3063</t>
  </si>
  <si>
    <t>Nguyễn Thị Thanh Mai</t>
  </si>
  <si>
    <t>3927.3126</t>
  </si>
  <si>
    <t>Châu Hoàng Gấm</t>
  </si>
  <si>
    <t>3C39 Xã Phạm Văn Hai</t>
  </si>
  <si>
    <t>3927.3130</t>
  </si>
  <si>
    <t>Đỗ Phú Quý</t>
  </si>
  <si>
    <t>3B43/4 Xã Phạm Văn Hai</t>
  </si>
  <si>
    <t>3927.3222</t>
  </si>
  <si>
    <t>Huỳnh Thị Bạch Lan</t>
  </si>
  <si>
    <t>3A38/2 Xã Phạm Văn Hai</t>
  </si>
  <si>
    <t>3927.3159</t>
  </si>
  <si>
    <t>Lâm Mai Phương</t>
  </si>
  <si>
    <t>3B38/4 Xã Phạm Văn Hai</t>
  </si>
  <si>
    <t>Lê Tú Anh</t>
  </si>
  <si>
    <t>3C24/20 Xã Phạm Văn Hai</t>
  </si>
  <si>
    <t>3927.3268</t>
  </si>
  <si>
    <t>Lương Tuấn Kiệt</t>
  </si>
  <si>
    <t>3C13/3 Xã Phạm Văn Hai</t>
  </si>
  <si>
    <t>Nguyễn Diệp Khánh Phúc</t>
  </si>
  <si>
    <t>A8/30G Xã Lê Minh Xuân</t>
  </si>
  <si>
    <t>3927.3273</t>
  </si>
  <si>
    <t>Nguyễn Hoàng Lâm</t>
  </si>
  <si>
    <t>3B34/1 Xã Phạm Văn Hai</t>
  </si>
  <si>
    <t>3927.3125</t>
  </si>
  <si>
    <t>Nguyễn Huy Bảo</t>
  </si>
  <si>
    <t>3B34  Xã Phạm Văn Hai</t>
  </si>
  <si>
    <t>3B30 Xã Phạm Văn Hai</t>
  </si>
  <si>
    <t>3929.1044</t>
  </si>
  <si>
    <t>Nguyễn Nhật Thắng</t>
  </si>
  <si>
    <t>A8/3DA Xã Lê Minh Xuân</t>
  </si>
  <si>
    <t>3927.3128</t>
  </si>
  <si>
    <t>Nguyễn Thành Trí</t>
  </si>
  <si>
    <t>3A5 Xã Phạm Văn Hai</t>
  </si>
  <si>
    <t>A10/28 Xã Lê Minh Xuân</t>
  </si>
  <si>
    <t>A10/28B Xã Lê Minh Xuân</t>
  </si>
  <si>
    <t>3927.3084</t>
  </si>
  <si>
    <t>Trần Thị Ngọc Nhi</t>
  </si>
  <si>
    <t>3C24 Xã Phạm Văn Hai</t>
  </si>
  <si>
    <t>3927.3156</t>
  </si>
  <si>
    <t>Võ Minh Thư</t>
  </si>
  <si>
    <t>3C79 Xã Phạm Văn Hai</t>
  </si>
  <si>
    <t>Lê Thị Ngọc Nhi</t>
  </si>
  <si>
    <t xml:space="preserve">E 2/1A - Lê Minh Xuân </t>
  </si>
  <si>
    <t>3933.01012</t>
  </si>
  <si>
    <t>Võ Minh Trí</t>
  </si>
  <si>
    <t>A1/33 - Tân Nhựt</t>
  </si>
  <si>
    <t>3929.2122</t>
  </si>
  <si>
    <t>Tòng Thanh Tú</t>
  </si>
  <si>
    <t>C3/6 - LMX</t>
  </si>
  <si>
    <t>C4/5 - LMX</t>
  </si>
  <si>
    <t>D6/1B - LMX</t>
  </si>
  <si>
    <t>3905.4159</t>
  </si>
  <si>
    <t>Giáp Hương Hoa</t>
  </si>
  <si>
    <t>XÃ ĐA PHƯỚC</t>
  </si>
  <si>
    <t xml:space="preserve">1A160 Ấp 1, Phạm Văn Hai </t>
  </si>
  <si>
    <t xml:space="preserve">Huỳnh Thị Cẩm Tuyên </t>
  </si>
  <si>
    <t>3927.1007</t>
  </si>
  <si>
    <t xml:space="preserve">Phan Quốc Bảo </t>
  </si>
  <si>
    <t xml:space="preserve">1A251/1 Ấp 1, Phạm Văn Hai </t>
  </si>
  <si>
    <t>3905.3172</t>
  </si>
  <si>
    <t>Cao Nguyễn Gia Huy</t>
  </si>
  <si>
    <t>B9/4, Qui Đức</t>
  </si>
  <si>
    <t>C10/9, Qui Đức</t>
  </si>
  <si>
    <t>3905.1081</t>
  </si>
  <si>
    <t>Nguyễn Hải Triều</t>
  </si>
  <si>
    <t>B7/21, Đa Phước</t>
  </si>
  <si>
    <t>3905.2148</t>
  </si>
  <si>
    <t>Nguyễn Hoàng Giang</t>
  </si>
  <si>
    <t>B1/8, Đa Phước</t>
  </si>
  <si>
    <t>xã Tân Quý Tây</t>
  </si>
  <si>
    <t>3913.2404</t>
  </si>
  <si>
    <t>Nguyễn Ngọc Thanh Thiện</t>
  </si>
  <si>
    <t>3913.1066</t>
  </si>
  <si>
    <t>Nguyễn Yến Nhi</t>
  </si>
  <si>
    <t>3913.1028</t>
  </si>
  <si>
    <t>Trần Minh Hậu</t>
  </si>
  <si>
    <t>3935.3015</t>
  </si>
  <si>
    <t>Lê Hoàng Nghĩa</t>
  </si>
  <si>
    <t>E2/11,KP5, Tân Túc</t>
  </si>
  <si>
    <t>TT C8/5, KP3, Tân Túc</t>
  </si>
  <si>
    <t>C6/17D, KP3, Tân Túc</t>
  </si>
  <si>
    <t>A4/6, KP1, Tân Túc</t>
  </si>
  <si>
    <t>3915.4024</t>
  </si>
  <si>
    <t>Nguyễn Ngọc Thùy Linh</t>
  </si>
  <si>
    <t>Xã Bình Chánh, H.BC</t>
  </si>
  <si>
    <t>3935.02030</t>
  </si>
  <si>
    <t xml:space="preserve">Nguyễn Thị Kim Xuyến </t>
  </si>
  <si>
    <t>B8/25 KP2, Tân Túc</t>
  </si>
  <si>
    <t>D5/16, KP4, TT</t>
  </si>
  <si>
    <t>B3/10, KP2, TT</t>
  </si>
  <si>
    <t>A8/33, KP1, Tân Túc</t>
  </si>
  <si>
    <t xml:space="preserve"> xã Bình Chánh </t>
  </si>
  <si>
    <t xml:space="preserve">A 16/50 xã Bình Chánh </t>
  </si>
  <si>
    <t xml:space="preserve">A5/16A xã Bình Chánh </t>
  </si>
  <si>
    <t>3915.2007</t>
  </si>
  <si>
    <t>Nguyễn Thái Ngọc Hân</t>
  </si>
  <si>
    <t xml:space="preserve">B9/43 xã Bình Chánh </t>
  </si>
  <si>
    <t xml:space="preserve">B 20/8 E Xã Bình Chánh </t>
  </si>
  <si>
    <t>xã Bình Chánh</t>
  </si>
  <si>
    <t>3929.2236</t>
  </si>
  <si>
    <t>Nguyễn Thị Phương Dung</t>
  </si>
  <si>
    <t xml:space="preserve"> Xã Bình Lợi</t>
  </si>
  <si>
    <t>THCS GÒ XOÀI</t>
  </si>
  <si>
    <t>Xã Hưng Long</t>
  </si>
  <si>
    <t>xã Vĩnh Lộc B</t>
  </si>
  <si>
    <t>Trần Thị Mỹ Nhung</t>
  </si>
  <si>
    <t>xã Phạm Văn Hai</t>
  </si>
  <si>
    <t>3929.4088</t>
  </si>
  <si>
    <t>Hồ Thị Thiên Thảo</t>
  </si>
  <si>
    <t>Xã Lê Minh Xuân</t>
  </si>
  <si>
    <t>3927.07004</t>
  </si>
  <si>
    <t>Nguyễn Lê Anh Duy</t>
  </si>
  <si>
    <t>Xã Phạm Văn Hai</t>
  </si>
  <si>
    <t>3927.3134</t>
  </si>
  <si>
    <t>Nguyễn Thanh Nhã</t>
  </si>
  <si>
    <t>3929.1096</t>
  </si>
  <si>
    <t>Nguyễn Thị Kim Hiền</t>
  </si>
  <si>
    <t>3927.3127</t>
  </si>
  <si>
    <t>Nguyễn Thị Ngọc</t>
  </si>
  <si>
    <t>3927.5356</t>
  </si>
  <si>
    <t>Nguyễn Xuân Thành</t>
  </si>
  <si>
    <t>3929.1225</t>
  </si>
  <si>
    <t>Phạm Thanh Thúy</t>
  </si>
  <si>
    <t>3929.0135</t>
  </si>
  <si>
    <t>Trần Thị Ngọc Huyền</t>
  </si>
  <si>
    <t>3903.4192</t>
  </si>
  <si>
    <t>Lâm Thanh Quốc Cường</t>
  </si>
  <si>
    <t>D4/111G Phong Phú, Bình Chánh, TPHCM</t>
  </si>
  <si>
    <t>THCS PHONG PHÚ</t>
  </si>
  <si>
    <t>3903.02099</t>
  </si>
  <si>
    <t>Lương Tiểu Long</t>
  </si>
  <si>
    <t>Xã Phong Phú</t>
  </si>
  <si>
    <t>1517..5063</t>
  </si>
  <si>
    <t>Trần Thị Phương Tuyền</t>
  </si>
  <si>
    <t>Quận 8</t>
  </si>
  <si>
    <t>Chu Thị Thanh Vân</t>
  </si>
  <si>
    <t>Ấp 3 Qui Đức</t>
  </si>
  <si>
    <t>3911.1053</t>
  </si>
  <si>
    <t>Đàm Thị Yến Nhi</t>
  </si>
  <si>
    <t>Ấp 1 Hưng Long</t>
  </si>
  <si>
    <t>3909.1142</t>
  </si>
  <si>
    <t>Nguyễn Thanh Tuấn</t>
  </si>
  <si>
    <t>Ấp 1 Qui Đức</t>
  </si>
  <si>
    <t>Ấp 2 Qui Đức</t>
  </si>
  <si>
    <t>20/2 ấp 3 xã TQT</t>
  </si>
  <si>
    <t>3913.3921</t>
  </si>
  <si>
    <t>Lâm Quế Trang</t>
  </si>
  <si>
    <t>C15/6 ấp 3 xã TQT</t>
  </si>
  <si>
    <t>A5/10C ấp 1 xã TQT</t>
  </si>
  <si>
    <t>3933.4074</t>
  </si>
  <si>
    <t>Đỗ Hữu Trọng</t>
  </si>
  <si>
    <t>Tân Nhựt-Bình Chánh</t>
  </si>
  <si>
    <t>THCS TÂN TÚC</t>
  </si>
  <si>
    <t>3933.4165</t>
  </si>
  <si>
    <t>Nguyễn Khánh Vy</t>
  </si>
  <si>
    <t>3933.4023</t>
  </si>
  <si>
    <t>Trần Ngọc Tuyết Ngân</t>
  </si>
  <si>
    <t>Trần Thanh Quy</t>
  </si>
  <si>
    <t>3913.3299</t>
  </si>
  <si>
    <t>Lê Anh Tuấn</t>
  </si>
  <si>
    <t>E11/14 ấp 5 Vĩnh Lộc A</t>
  </si>
  <si>
    <t>THCS VĨNH LỘC A</t>
  </si>
  <si>
    <t>3923.4040</t>
  </si>
  <si>
    <t xml:space="preserve">Lê Thị Thuý Vi </t>
  </si>
  <si>
    <t>D9/14 ấp 4 Vĩnh Lộc A</t>
  </si>
  <si>
    <t>3923.4025</t>
  </si>
  <si>
    <t>Nguyễn Hồ Anh Tuấn</t>
  </si>
  <si>
    <t>D3/1Q ấp 4 Vĩnh Lộc A</t>
  </si>
  <si>
    <t>Tổng cộng danh sách có: 119 học sinh không có tên thành viên hộ nghèo.</t>
  </si>
  <si>
    <t>Bình Chánh, ngày   26   tháng  10  năm 2015</t>
  </si>
  <si>
    <t>Bình Chánh, ngày   19    tháng   01   năm  2016</t>
  </si>
  <si>
    <t xml:space="preserve">              Độc lập - Tự do - Hạnh phúc</t>
  </si>
  <si>
    <t>BẢNG TỔNG HỢP HỖ TRỢ CHI PHÍ HỌC TẬP  HỌC KỲ 2 NĂM HỌC 2014-2015</t>
  </si>
  <si>
    <t>Stt</t>
  </si>
  <si>
    <t>Tổng số tiền được hỗ trợ học kì  2 năm học 2014-2015</t>
  </si>
  <si>
    <t xml:space="preserve">Tổng số học sinh </t>
  </si>
  <si>
    <t>Tổng số 
tiền nhận</t>
  </si>
  <si>
    <t>Số học sinh hỗ trợ 100%</t>
  </si>
  <si>
    <t>Số tiền nhận 100%</t>
  </si>
  <si>
    <t>Số học sinh hỗ trợ 50%</t>
  </si>
  <si>
    <t>Số tiền 
nhận 50%</t>
  </si>
  <si>
    <t>MẦM NON</t>
  </si>
  <si>
    <t>MG Hoa Đào</t>
  </si>
  <si>
    <t>MG Quỳnh Anh</t>
  </si>
  <si>
    <t>MG Sen Hồng</t>
  </si>
  <si>
    <t>MN Baby</t>
  </si>
  <si>
    <t>MN Hoa Anh Đào</t>
  </si>
  <si>
    <t>MN Hoa Hồng</t>
  </si>
  <si>
    <t>MN Hoa Lan</t>
  </si>
  <si>
    <t>MN Hoa Mai</t>
  </si>
  <si>
    <t>MN Hoa Phượng 1</t>
  </si>
  <si>
    <t>MN Hoa Sen</t>
  </si>
  <si>
    <t>MN Hoa Thiên Lý 1</t>
  </si>
  <si>
    <t>MN Hoàng Anh</t>
  </si>
  <si>
    <t>MN Hướng Dương</t>
  </si>
  <si>
    <t>MN Ngọc Lan</t>
  </si>
  <si>
    <t>MN Phong Lan</t>
  </si>
  <si>
    <t>MN Quỳnh Hương</t>
  </si>
  <si>
    <t>TIỂU HỌC</t>
  </si>
  <si>
    <t>TH An Hạ</t>
  </si>
  <si>
    <t>TH An Phú Tây</t>
  </si>
  <si>
    <t>TH Bình Chánh</t>
  </si>
  <si>
    <t>TH Bình Lợi</t>
  </si>
  <si>
    <t>TH Cầu Xáng</t>
  </si>
  <si>
    <t>TH Hưng Long</t>
  </si>
  <si>
    <t>TH Lê Minh Xuân 2</t>
  </si>
  <si>
    <t>TH Lê Minh Xuân 3</t>
  </si>
  <si>
    <t>TH Ng. V. Trân</t>
  </si>
  <si>
    <t>TH Phạm  Văn Hai</t>
  </si>
  <si>
    <t>TH Qui Đức</t>
  </si>
  <si>
    <t>TH Tân Kiên</t>
  </si>
  <si>
    <t>TH Tân Nhựt</t>
  </si>
  <si>
    <t>TH Tân Nhựt 6</t>
  </si>
  <si>
    <t>TH Tân Quý Tây</t>
  </si>
  <si>
    <t>TH Tân Quý Tây 3</t>
  </si>
  <si>
    <t>TH Tân Túc</t>
  </si>
  <si>
    <t>TH Trần Nhân Tôn</t>
  </si>
  <si>
    <t>TH Vĩnh Lộc B</t>
  </si>
  <si>
    <t>TH Võ Văn Vân</t>
  </si>
  <si>
    <t>TH Phong Phú</t>
  </si>
  <si>
    <t>THCS</t>
  </si>
  <si>
    <t>THCS Bình Chánh</t>
  </si>
  <si>
    <t>THCS Đa Phước</t>
  </si>
  <si>
    <t>THCS Đồng Đen</t>
  </si>
  <si>
    <t>THCS Gò Xoài</t>
  </si>
  <si>
    <t>THCS Hưng Long</t>
  </si>
  <si>
    <t>THCS Lê Minh Xuân</t>
  </si>
  <si>
    <t>THCS Ng. Thái Bình</t>
  </si>
  <si>
    <t>THCS Nguyễn Văn Linh</t>
  </si>
  <si>
    <t>THCS Phạm V. Hai</t>
  </si>
  <si>
    <t>THCS Phong Phú</t>
  </si>
  <si>
    <t>THCS Qui Đức</t>
  </si>
  <si>
    <t>THCS Tân Kiên</t>
  </si>
  <si>
    <t>THCS Tân Nhựt</t>
  </si>
  <si>
    <t>THCS Tân Quý Tây</t>
  </si>
  <si>
    <t>THCS Tân Túc</t>
  </si>
  <si>
    <t>THCS Vĩnh Lộc A</t>
  </si>
  <si>
    <t>THCS Vĩnh Lộc B</t>
  </si>
  <si>
    <t>TỔNG CỘNG</t>
  </si>
  <si>
    <t>Viết bằng chữ: Ba trăm năm mươi sáu triệu ba trăm ngàn đồng./.</t>
  </si>
  <si>
    <t>Người lập biểu</t>
  </si>
  <si>
    <t>PHÒNG LAO ĐỘNG - THƯƠNG BINH VÀ XÃ HỘI</t>
  </si>
  <si>
    <t xml:space="preserve">BẢNG TỔNG HỢP HỖ TRỢ CHI PHÍ HỌC TẬP HỌC KÌ 1 </t>
  </si>
  <si>
    <t>NĂM HỌC 2014-2015</t>
  </si>
  <si>
    <t>Tổng số tiền được hỗ trợ học kì 1 năm học 2014-2015</t>
  </si>
  <si>
    <t>Số tiền nhận 50%</t>
  </si>
  <si>
    <t>Viết bằng chữ: Sáu trăm lẻ tám triệu bảy trăm hai mươi ngàn đồng./.</t>
  </si>
  <si>
    <t>Bình Chánh, ngày          tháng            năm 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</si>
</sst>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0\ &quot;₫&quot;"/>
    <numFmt numFmtId="165" formatCode="_(* #,##0_);_(* \(#,##0\);_(* &quot;-&quot;??_);_(@_)"/>
    <numFmt numFmtId="166" formatCode="dd\-mm\-yyyy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163"/>
    </font>
    <font>
      <sz val="14"/>
      <color theme="1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  <charset val="163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</font>
    <font>
      <sz val="10"/>
      <name val="VNI-Times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Times New Roman"/>
      <family val="1"/>
    </font>
    <font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0"/>
      <color rgb="FF00B050"/>
      <name val="Times New Roman"/>
      <family val="1"/>
    </font>
    <font>
      <b/>
      <sz val="9"/>
      <color theme="1"/>
      <name val="Times New Roman"/>
      <family val="1"/>
    </font>
    <font>
      <sz val="12"/>
      <color rgb="FFFF0000"/>
      <name val="Times New Roman"/>
      <family val="1"/>
    </font>
    <font>
      <b/>
      <u/>
      <sz val="13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0" fontId="25" fillId="0" borderId="0"/>
    <xf numFmtId="0" fontId="25" fillId="0" borderId="0"/>
  </cellStyleXfs>
  <cellXfs count="163">
    <xf numFmtId="0" fontId="0" fillId="0" borderId="0" xfId="0"/>
    <xf numFmtId="0" fontId="3" fillId="0" borderId="0" xfId="2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9" fontId="10" fillId="0" borderId="1" xfId="2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/>
    </xf>
    <xf numFmtId="3" fontId="10" fillId="0" borderId="1" xfId="2" applyNumberFormat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3" fontId="10" fillId="0" borderId="1" xfId="2" quotePrefix="1" applyNumberFormat="1" applyFont="1" applyFill="1" applyBorder="1" applyAlignment="1">
      <alignment horizontal="left" vertical="center"/>
    </xf>
    <xf numFmtId="0" fontId="10" fillId="0" borderId="1" xfId="2" quotePrefix="1" applyNumberFormat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shrinkToFit="1"/>
    </xf>
    <xf numFmtId="1" fontId="10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49" fontId="10" fillId="0" borderId="1" xfId="2" quotePrefix="1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/>
    </xf>
    <xf numFmtId="1" fontId="10" fillId="0" borderId="1" xfId="0" quotePrefix="1" applyNumberFormat="1" applyFont="1" applyFill="1" applyBorder="1" applyAlignment="1">
      <alignment horizontal="left"/>
    </xf>
    <xf numFmtId="1" fontId="10" fillId="0" borderId="1" xfId="2" applyNumberFormat="1" applyFont="1" applyFill="1" applyBorder="1" applyAlignment="1">
      <alignment horizontal="left" vertical="center"/>
    </xf>
    <xf numFmtId="0" fontId="12" fillId="0" borderId="0" xfId="0" applyFont="1" applyAlignment="1"/>
    <xf numFmtId="0" fontId="12" fillId="0" borderId="0" xfId="0" applyFont="1" applyFill="1" applyAlignment="1"/>
    <xf numFmtId="0" fontId="13" fillId="0" borderId="0" xfId="2" applyFont="1" applyBorder="1" applyAlignment="1">
      <alignment horizontal="left"/>
    </xf>
    <xf numFmtId="0" fontId="14" fillId="0" borderId="0" xfId="0" applyFont="1" applyFill="1" applyAlignment="1"/>
    <xf numFmtId="0" fontId="4" fillId="0" borderId="0" xfId="2" applyFont="1" applyAlignment="1">
      <alignment horizontal="center"/>
    </xf>
    <xf numFmtId="0" fontId="6" fillId="0" borderId="0" xfId="2" applyFont="1" applyAlignment="1"/>
    <xf numFmtId="0" fontId="15" fillId="0" borderId="0" xfId="0" applyFont="1" applyFill="1" applyAlignment="1">
      <alignment horizontal="center"/>
    </xf>
    <xf numFmtId="0" fontId="3" fillId="0" borderId="0" xfId="0" applyFont="1"/>
    <xf numFmtId="0" fontId="16" fillId="0" borderId="0" xfId="2" applyFont="1" applyAlignment="1">
      <alignment horizontal="center"/>
    </xf>
    <xf numFmtId="165" fontId="17" fillId="0" borderId="0" xfId="1" applyNumberFormat="1" applyFont="1" applyAlignment="1">
      <alignment horizontal="center"/>
    </xf>
    <xf numFmtId="0" fontId="15" fillId="0" borderId="0" xfId="0" applyFont="1" applyFill="1" applyAlignment="1"/>
    <xf numFmtId="0" fontId="18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5" fillId="0" borderId="0" xfId="2" applyFont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5" fillId="0" borderId="0" xfId="2" applyFont="1" applyAlignment="1">
      <alignment horizontal="center"/>
    </xf>
    <xf numFmtId="0" fontId="19" fillId="0" borderId="0" xfId="0" applyFont="1"/>
    <xf numFmtId="0" fontId="20" fillId="0" borderId="0" xfId="0" applyFont="1" applyAlignment="1"/>
    <xf numFmtId="0" fontId="20" fillId="0" borderId="0" xfId="0" applyFont="1"/>
    <xf numFmtId="0" fontId="8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49" fontId="18" fillId="2" borderId="1" xfId="2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23" fillId="0" borderId="0" xfId="0" applyFont="1" applyFill="1"/>
    <xf numFmtId="0" fontId="18" fillId="2" borderId="1" xfId="2" applyFont="1" applyFill="1" applyBorder="1" applyAlignment="1">
      <alignment horizontal="left" vertical="center"/>
    </xf>
    <xf numFmtId="49" fontId="18" fillId="2" borderId="1" xfId="2" quotePrefix="1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1" xfId="2" applyFont="1" applyFill="1" applyBorder="1" applyAlignment="1">
      <alignment horizontal="left" vertical="center" wrapText="1"/>
    </xf>
    <xf numFmtId="14" fontId="24" fillId="2" borderId="1" xfId="0" applyNumberFormat="1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18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shrinkToFit="1"/>
    </xf>
    <xf numFmtId="49" fontId="18" fillId="2" borderId="1" xfId="3" applyNumberFormat="1" applyFont="1" applyFill="1" applyBorder="1" applyAlignment="1">
      <alignment horizontal="left" vertical="center" shrinkToFit="1"/>
    </xf>
    <xf numFmtId="49" fontId="18" fillId="2" borderId="1" xfId="0" applyNumberFormat="1" applyFont="1" applyFill="1" applyBorder="1" applyAlignment="1">
      <alignment horizontal="left" vertical="center" shrinkToFit="1"/>
    </xf>
    <xf numFmtId="49" fontId="18" fillId="2" borderId="1" xfId="4" applyNumberFormat="1" applyFont="1" applyFill="1" applyBorder="1" applyAlignment="1">
      <alignment horizontal="left" vertical="center" shrinkToFit="1"/>
    </xf>
    <xf numFmtId="166" fontId="18" fillId="2" borderId="1" xfId="4" applyNumberFormat="1" applyFont="1" applyFill="1" applyBorder="1" applyAlignment="1">
      <alignment horizontal="left" vertical="center" shrinkToFit="1"/>
    </xf>
    <xf numFmtId="3" fontId="18" fillId="2" borderId="1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 wrapText="1"/>
    </xf>
    <xf numFmtId="3" fontId="18" fillId="2" borderId="1" xfId="2" quotePrefix="1" applyNumberFormat="1" applyFont="1" applyFill="1" applyBorder="1" applyAlignment="1">
      <alignment horizontal="left" vertical="center"/>
    </xf>
    <xf numFmtId="0" fontId="18" fillId="2" borderId="1" xfId="0" quotePrefix="1" applyFont="1" applyFill="1" applyBorder="1" applyAlignment="1">
      <alignment horizontal="left"/>
    </xf>
    <xf numFmtId="0" fontId="23" fillId="2" borderId="0" xfId="2" applyFont="1" applyFill="1" applyBorder="1" applyAlignment="1">
      <alignment vertical="top"/>
    </xf>
    <xf numFmtId="0" fontId="20" fillId="2" borderId="0" xfId="0" applyFont="1" applyFill="1"/>
    <xf numFmtId="0" fontId="18" fillId="2" borderId="1" xfId="0" quotePrefix="1" applyFont="1" applyFill="1" applyBorder="1" applyAlignment="1">
      <alignment horizontal="left" vertical="center" wrapText="1"/>
    </xf>
    <xf numFmtId="0" fontId="20" fillId="0" borderId="0" xfId="0" applyFont="1" applyBorder="1" applyAlignment="1"/>
    <xf numFmtId="0" fontId="18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wrapText="1" shrinkToFit="1"/>
    </xf>
    <xf numFmtId="3" fontId="18" fillId="2" borderId="1" xfId="2" applyNumberFormat="1" applyFont="1" applyFill="1" applyBorder="1" applyAlignment="1">
      <alignment horizontal="left" vertical="center"/>
    </xf>
    <xf numFmtId="0" fontId="26" fillId="0" borderId="0" xfId="2" applyFont="1" applyAlignment="1"/>
    <xf numFmtId="165" fontId="27" fillId="0" borderId="0" xfId="2" applyNumberFormat="1" applyFont="1" applyAlignment="1"/>
    <xf numFmtId="165" fontId="16" fillId="0" borderId="0" xfId="1" applyNumberFormat="1" applyFont="1" applyAlignment="1">
      <alignment horizontal="center"/>
    </xf>
    <xf numFmtId="165" fontId="16" fillId="0" borderId="0" xfId="1" applyNumberFormat="1" applyFont="1" applyAlignment="1"/>
    <xf numFmtId="165" fontId="17" fillId="0" borderId="0" xfId="1" applyNumberFormat="1" applyFont="1" applyAlignment="1"/>
    <xf numFmtId="0" fontId="3" fillId="0" borderId="0" xfId="2" applyFont="1" applyAlignment="1"/>
    <xf numFmtId="0" fontId="16" fillId="0" borderId="0" xfId="2" applyFont="1" applyAlignment="1"/>
    <xf numFmtId="0" fontId="30" fillId="0" borderId="0" xfId="2" applyFont="1" applyAlignment="1">
      <alignment horizontal="center" vertical="center" wrapText="1"/>
    </xf>
    <xf numFmtId="0" fontId="4" fillId="0" borderId="0" xfId="2" applyFont="1" applyAlignment="1"/>
    <xf numFmtId="0" fontId="6" fillId="0" borderId="1" xfId="2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6" xfId="1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1" fillId="0" borderId="2" xfId="1" applyNumberFormat="1" applyFont="1" applyBorder="1" applyAlignment="1">
      <alignment horizontal="left" vertical="center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Fill="1" applyBorder="1"/>
    <xf numFmtId="3" fontId="3" fillId="0" borderId="1" xfId="1" applyNumberFormat="1" applyFont="1" applyFill="1" applyBorder="1"/>
    <xf numFmtId="0" fontId="31" fillId="0" borderId="2" xfId="0" applyFont="1" applyBorder="1" applyAlignment="1">
      <alignment horizontal="left" vertical="center" wrapText="1"/>
    </xf>
    <xf numFmtId="0" fontId="32" fillId="0" borderId="2" xfId="2" applyNumberFormat="1" applyFont="1" applyFill="1" applyBorder="1" applyAlignment="1"/>
    <xf numFmtId="165" fontId="3" fillId="0" borderId="1" xfId="1" applyNumberFormat="1" applyFont="1" applyFill="1" applyBorder="1" applyAlignment="1">
      <alignment horizontal="center"/>
    </xf>
    <xf numFmtId="0" fontId="3" fillId="0" borderId="2" xfId="2" applyNumberFormat="1" applyFont="1" applyFill="1" applyBorder="1" applyAlignment="1"/>
    <xf numFmtId="0" fontId="31" fillId="0" borderId="1" xfId="1" applyNumberFormat="1" applyFont="1" applyBorder="1" applyAlignment="1">
      <alignment horizontal="left" vertical="center"/>
    </xf>
    <xf numFmtId="0" fontId="3" fillId="0" borderId="0" xfId="0" applyFont="1" applyFill="1"/>
    <xf numFmtId="0" fontId="18" fillId="0" borderId="1" xfId="1" applyNumberFormat="1" applyFont="1" applyBorder="1" applyAlignment="1">
      <alignment horizontal="left" vertical="center"/>
    </xf>
    <xf numFmtId="0" fontId="32" fillId="0" borderId="1" xfId="2" applyNumberFormat="1" applyFont="1" applyFill="1" applyBorder="1" applyAlignment="1"/>
    <xf numFmtId="0" fontId="6" fillId="0" borderId="2" xfId="2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1" fillId="2" borderId="2" xfId="2" applyNumberFormat="1" applyFont="1" applyFill="1" applyBorder="1" applyAlignment="1"/>
    <xf numFmtId="0" fontId="32" fillId="2" borderId="1" xfId="2" applyNumberFormat="1" applyFont="1" applyFill="1" applyBorder="1" applyAlignment="1"/>
    <xf numFmtId="0" fontId="31" fillId="0" borderId="1" xfId="2" applyNumberFormat="1" applyFont="1" applyFill="1" applyBorder="1" applyAlignment="1"/>
    <xf numFmtId="0" fontId="32" fillId="2" borderId="2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33" fillId="0" borderId="1" xfId="2" applyNumberFormat="1" applyFont="1" applyFill="1" applyBorder="1" applyAlignment="1"/>
    <xf numFmtId="0" fontId="32" fillId="0" borderId="1" xfId="1" applyNumberFormat="1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3" fillId="3" borderId="1" xfId="2" applyFont="1" applyFill="1" applyBorder="1" applyAlignment="1">
      <alignment horizontal="center"/>
    </xf>
    <xf numFmtId="0" fontId="7" fillId="3" borderId="1" xfId="2" applyNumberFormat="1" applyFont="1" applyFill="1" applyBorder="1" applyAlignment="1"/>
    <xf numFmtId="165" fontId="6" fillId="3" borderId="1" xfId="1" applyNumberFormat="1" applyFont="1" applyFill="1" applyBorder="1"/>
    <xf numFmtId="0" fontId="3" fillId="3" borderId="0" xfId="0" applyFont="1" applyFill="1"/>
    <xf numFmtId="0" fontId="6" fillId="0" borderId="7" xfId="2" applyFont="1" applyBorder="1" applyAlignment="1">
      <alignment horizontal="left"/>
    </xf>
    <xf numFmtId="0" fontId="6" fillId="0" borderId="0" xfId="0" applyFont="1"/>
    <xf numFmtId="0" fontId="27" fillId="0" borderId="0" xfId="2" applyFont="1" applyAlignment="1"/>
    <xf numFmtId="165" fontId="34" fillId="0" borderId="0" xfId="1" applyNumberFormat="1" applyFont="1" applyAlignment="1"/>
    <xf numFmtId="165" fontId="16" fillId="0" borderId="0" xfId="1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36" fillId="0" borderId="0" xfId="2" applyFont="1" applyAlignment="1">
      <alignment horizontal="left"/>
    </xf>
    <xf numFmtId="0" fontId="37" fillId="0" borderId="0" xfId="2" applyFont="1" applyBorder="1" applyAlignment="1">
      <alignment horizontal="center"/>
    </xf>
    <xf numFmtId="0" fontId="37" fillId="0" borderId="8" xfId="2" applyFont="1" applyBorder="1" applyAlignment="1">
      <alignment horizontal="center"/>
    </xf>
    <xf numFmtId="0" fontId="37" fillId="0" borderId="0" xfId="2" applyFont="1" applyBorder="1" applyAlignment="1">
      <alignment horizontal="center"/>
    </xf>
    <xf numFmtId="0" fontId="18" fillId="0" borderId="2" xfId="1" applyNumberFormat="1" applyFont="1" applyBorder="1" applyAlignment="1">
      <alignment horizontal="left" vertical="center"/>
    </xf>
    <xf numFmtId="165" fontId="3" fillId="0" borderId="0" xfId="1" applyNumberFormat="1" applyFont="1"/>
    <xf numFmtId="0" fontId="18" fillId="0" borderId="2" xfId="0" applyFont="1" applyBorder="1" applyAlignment="1">
      <alignment horizontal="left" vertical="center" wrapText="1"/>
    </xf>
    <xf numFmtId="165" fontId="35" fillId="0" borderId="1" xfId="1" applyNumberFormat="1" applyFont="1" applyFill="1" applyBorder="1"/>
    <xf numFmtId="0" fontId="3" fillId="0" borderId="1" xfId="2" applyNumberFormat="1" applyFont="1" applyFill="1" applyBorder="1" applyAlignment="1"/>
    <xf numFmtId="165" fontId="6" fillId="0" borderId="1" xfId="1" applyNumberFormat="1" applyFont="1" applyFill="1" applyBorder="1"/>
    <xf numFmtId="0" fontId="18" fillId="2" borderId="2" xfId="2" applyNumberFormat="1" applyFont="1" applyFill="1" applyBorder="1" applyAlignment="1"/>
    <xf numFmtId="0" fontId="18" fillId="0" borderId="1" xfId="2" applyNumberFormat="1" applyFont="1" applyFill="1" applyBorder="1" applyAlignment="1"/>
    <xf numFmtId="0" fontId="3" fillId="2" borderId="1" xfId="2" applyNumberFormat="1" applyFont="1" applyFill="1" applyBorder="1" applyAlignment="1"/>
    <xf numFmtId="0" fontId="3" fillId="2" borderId="2" xfId="2" applyNumberFormat="1" applyFont="1" applyFill="1" applyBorder="1" applyAlignment="1"/>
    <xf numFmtId="165" fontId="3" fillId="0" borderId="1" xfId="1" quotePrefix="1" applyNumberFormat="1" applyFont="1" applyFill="1" applyBorder="1" applyAlignment="1">
      <alignment horizontal="right"/>
    </xf>
    <xf numFmtId="0" fontId="4" fillId="0" borderId="1" xfId="2" applyNumberFormat="1" applyFont="1" applyFill="1" applyBorder="1" applyAlignment="1"/>
    <xf numFmtId="0" fontId="3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6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0" applyNumberFormat="1" applyFont="1"/>
  </cellXfs>
  <cellStyles count="5">
    <cellStyle name="Comma" xfId="1" builtinId="3"/>
    <cellStyle name="Normal" xfId="0" builtinId="0"/>
    <cellStyle name="Normal_3D2" xfId="3"/>
    <cellStyle name="Normal_5D1" xfId="4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19050</xdr:rowOff>
    </xdr:from>
    <xdr:to>
      <xdr:col>1</xdr:col>
      <xdr:colOff>828675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57225" y="43815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19050</xdr:rowOff>
    </xdr:from>
    <xdr:to>
      <xdr:col>1</xdr:col>
      <xdr:colOff>1095375</xdr:colOff>
      <xdr:row>3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33400" y="4953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</xdr:row>
      <xdr:rowOff>19050</xdr:rowOff>
    </xdr:from>
    <xdr:to>
      <xdr:col>1</xdr:col>
      <xdr:colOff>1095375</xdr:colOff>
      <xdr:row>3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33400" y="495300"/>
          <a:ext cx="84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581025</xdr:colOff>
      <xdr:row>3</xdr:row>
      <xdr:rowOff>47625</xdr:rowOff>
    </xdr:from>
    <xdr:to>
      <xdr:col>7</xdr:col>
      <xdr:colOff>257175</xdr:colOff>
      <xdr:row>3</xdr:row>
      <xdr:rowOff>57150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4000500" y="523875"/>
          <a:ext cx="1905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0"/>
  <sheetViews>
    <sheetView topLeftCell="A92" workbookViewId="0">
      <selection activeCell="D14" sqref="D14"/>
    </sheetView>
  </sheetViews>
  <sheetFormatPr defaultRowHeight="18.75" customHeight="1"/>
  <cols>
    <col min="1" max="1" width="5" customWidth="1"/>
    <col min="2" max="2" width="14.5703125" customWidth="1"/>
    <col min="3" max="3" width="29.5703125" customWidth="1"/>
    <col min="4" max="4" width="40.42578125" customWidth="1"/>
  </cols>
  <sheetData>
    <row r="1" spans="1:4" ht="18.75" customHeight="1">
      <c r="A1" s="1" t="s">
        <v>0</v>
      </c>
      <c r="B1" s="1"/>
      <c r="C1" s="2"/>
      <c r="D1" s="3" t="s">
        <v>1</v>
      </c>
    </row>
    <row r="2" spans="1:4" ht="18.75" customHeight="1">
      <c r="A2" s="4" t="s">
        <v>2</v>
      </c>
      <c r="B2" s="4"/>
      <c r="C2" s="5"/>
      <c r="D2" s="6" t="s">
        <v>3</v>
      </c>
    </row>
    <row r="3" spans="1:4" ht="18.75" customHeight="1">
      <c r="A3" s="4"/>
      <c r="B3" s="4"/>
      <c r="C3" s="5"/>
      <c r="D3" s="6"/>
    </row>
    <row r="4" spans="1:4" ht="18.75" customHeight="1">
      <c r="A4" s="7" t="s">
        <v>4</v>
      </c>
      <c r="B4" s="7"/>
      <c r="C4" s="7"/>
      <c r="D4" s="7"/>
    </row>
    <row r="5" spans="1:4" ht="18.75" customHeight="1">
      <c r="A5" s="7" t="s">
        <v>5</v>
      </c>
      <c r="B5" s="7"/>
      <c r="C5" s="7"/>
      <c r="D5" s="7"/>
    </row>
    <row r="6" spans="1:4" ht="18.75" customHeight="1">
      <c r="A6" s="8"/>
      <c r="B6" s="8"/>
      <c r="C6" s="8"/>
      <c r="D6" s="8"/>
    </row>
    <row r="7" spans="1:4" ht="18.75" customHeight="1">
      <c r="A7" s="9" t="s">
        <v>6</v>
      </c>
      <c r="B7" s="9" t="s">
        <v>7</v>
      </c>
      <c r="C7" s="9" t="s">
        <v>8</v>
      </c>
      <c r="D7" s="9" t="s">
        <v>9</v>
      </c>
    </row>
    <row r="8" spans="1:4" ht="18.75" customHeight="1">
      <c r="A8" s="10">
        <v>1</v>
      </c>
      <c r="B8" s="11" t="s">
        <v>10</v>
      </c>
      <c r="C8" s="12" t="s">
        <v>11</v>
      </c>
      <c r="D8" s="13" t="s">
        <v>12</v>
      </c>
    </row>
    <row r="9" spans="1:4" ht="18.75" customHeight="1">
      <c r="A9" s="10">
        <v>2</v>
      </c>
      <c r="B9" s="14" t="s">
        <v>13</v>
      </c>
      <c r="C9" s="15" t="s">
        <v>14</v>
      </c>
      <c r="D9" s="13" t="s">
        <v>15</v>
      </c>
    </row>
    <row r="10" spans="1:4" ht="18.75" customHeight="1">
      <c r="A10" s="10">
        <v>3</v>
      </c>
      <c r="B10" s="16" t="s">
        <v>16</v>
      </c>
      <c r="C10" s="15" t="s">
        <v>17</v>
      </c>
      <c r="D10" s="13" t="s">
        <v>18</v>
      </c>
    </row>
    <row r="11" spans="1:4" ht="18.75" customHeight="1">
      <c r="A11" s="10">
        <v>4</v>
      </c>
      <c r="B11" s="11" t="s">
        <v>19</v>
      </c>
      <c r="C11" s="15" t="s">
        <v>20</v>
      </c>
      <c r="D11" s="13" t="s">
        <v>21</v>
      </c>
    </row>
    <row r="12" spans="1:4" ht="18.75" customHeight="1">
      <c r="A12" s="10">
        <v>5</v>
      </c>
      <c r="B12" s="16" t="s">
        <v>22</v>
      </c>
      <c r="C12" s="15" t="s">
        <v>23</v>
      </c>
      <c r="D12" s="13" t="s">
        <v>24</v>
      </c>
    </row>
    <row r="13" spans="1:4" ht="18.75" customHeight="1">
      <c r="A13" s="10">
        <v>6</v>
      </c>
      <c r="B13" s="16" t="s">
        <v>25</v>
      </c>
      <c r="C13" s="15" t="s">
        <v>26</v>
      </c>
      <c r="D13" s="13" t="s">
        <v>24</v>
      </c>
    </row>
    <row r="14" spans="1:4" ht="18.75" customHeight="1">
      <c r="A14" s="10">
        <v>7</v>
      </c>
      <c r="B14" s="11" t="s">
        <v>27</v>
      </c>
      <c r="C14" s="15" t="s">
        <v>28</v>
      </c>
      <c r="D14" s="13" t="s">
        <v>29</v>
      </c>
    </row>
    <row r="15" spans="1:4" ht="18.75" customHeight="1">
      <c r="A15" s="10">
        <v>8</v>
      </c>
      <c r="B15" s="11" t="s">
        <v>30</v>
      </c>
      <c r="C15" s="12" t="s">
        <v>31</v>
      </c>
      <c r="D15" s="13" t="s">
        <v>32</v>
      </c>
    </row>
    <row r="16" spans="1:4" ht="18.75" customHeight="1">
      <c r="A16" s="10">
        <v>9</v>
      </c>
      <c r="B16" s="11" t="s">
        <v>33</v>
      </c>
      <c r="C16" s="12" t="s">
        <v>34</v>
      </c>
      <c r="D16" s="13" t="s">
        <v>32</v>
      </c>
    </row>
    <row r="17" spans="1:4" ht="18.75" customHeight="1">
      <c r="A17" s="10">
        <v>10</v>
      </c>
      <c r="B17" s="11" t="s">
        <v>33</v>
      </c>
      <c r="C17" s="12" t="s">
        <v>35</v>
      </c>
      <c r="D17" s="13" t="s">
        <v>32</v>
      </c>
    </row>
    <row r="18" spans="1:4" ht="18.75" customHeight="1">
      <c r="A18" s="10">
        <v>11</v>
      </c>
      <c r="B18" s="11" t="s">
        <v>33</v>
      </c>
      <c r="C18" s="12" t="s">
        <v>36</v>
      </c>
      <c r="D18" s="13" t="s">
        <v>32</v>
      </c>
    </row>
    <row r="19" spans="1:4" ht="18.75" customHeight="1">
      <c r="A19" s="10">
        <v>12</v>
      </c>
      <c r="B19" s="17" t="s">
        <v>37</v>
      </c>
      <c r="C19" s="18" t="s">
        <v>38</v>
      </c>
      <c r="D19" s="13" t="s">
        <v>39</v>
      </c>
    </row>
    <row r="20" spans="1:4" ht="18.75" customHeight="1">
      <c r="A20" s="10">
        <v>13</v>
      </c>
      <c r="B20" s="17" t="s">
        <v>40</v>
      </c>
      <c r="C20" s="18" t="s">
        <v>41</v>
      </c>
      <c r="D20" s="13" t="s">
        <v>39</v>
      </c>
    </row>
    <row r="21" spans="1:4" ht="18.75" customHeight="1">
      <c r="A21" s="10">
        <v>14</v>
      </c>
      <c r="B21" s="19" t="s">
        <v>42</v>
      </c>
      <c r="C21" s="19" t="s">
        <v>43</v>
      </c>
      <c r="D21" s="13" t="s">
        <v>44</v>
      </c>
    </row>
    <row r="22" spans="1:4" ht="18.75" customHeight="1">
      <c r="A22" s="10">
        <v>15</v>
      </c>
      <c r="B22" s="17" t="s">
        <v>45</v>
      </c>
      <c r="C22" s="19" t="s">
        <v>46</v>
      </c>
      <c r="D22" s="13" t="s">
        <v>44</v>
      </c>
    </row>
    <row r="23" spans="1:4" ht="18.75" customHeight="1">
      <c r="A23" s="10">
        <v>16</v>
      </c>
      <c r="B23" s="19" t="s">
        <v>47</v>
      </c>
      <c r="C23" s="19" t="s">
        <v>48</v>
      </c>
      <c r="D23" s="13" t="s">
        <v>44</v>
      </c>
    </row>
    <row r="24" spans="1:4" ht="18.75" customHeight="1">
      <c r="A24" s="10">
        <v>17</v>
      </c>
      <c r="B24" s="19" t="s">
        <v>47</v>
      </c>
      <c r="C24" s="19" t="s">
        <v>49</v>
      </c>
      <c r="D24" s="13" t="s">
        <v>44</v>
      </c>
    </row>
    <row r="25" spans="1:4" ht="18.75" customHeight="1">
      <c r="A25" s="10">
        <v>18</v>
      </c>
      <c r="B25" s="20" t="s">
        <v>50</v>
      </c>
      <c r="C25" s="21" t="s">
        <v>51</v>
      </c>
      <c r="D25" s="13" t="s">
        <v>52</v>
      </c>
    </row>
    <row r="26" spans="1:4" ht="18.75" customHeight="1">
      <c r="A26" s="10">
        <v>19</v>
      </c>
      <c r="B26" s="21" t="s">
        <v>53</v>
      </c>
      <c r="C26" s="21" t="s">
        <v>54</v>
      </c>
      <c r="D26" s="13" t="s">
        <v>52</v>
      </c>
    </row>
    <row r="27" spans="1:4" ht="18.75" customHeight="1">
      <c r="A27" s="10">
        <v>20</v>
      </c>
      <c r="B27" s="21" t="s">
        <v>53</v>
      </c>
      <c r="C27" s="21" t="s">
        <v>55</v>
      </c>
      <c r="D27" s="13" t="s">
        <v>52</v>
      </c>
    </row>
    <row r="28" spans="1:4" ht="18.75" customHeight="1">
      <c r="A28" s="10">
        <v>21</v>
      </c>
      <c r="B28" s="21" t="s">
        <v>53</v>
      </c>
      <c r="C28" s="21" t="s">
        <v>56</v>
      </c>
      <c r="D28" s="13" t="s">
        <v>52</v>
      </c>
    </row>
    <row r="29" spans="1:4" ht="18.75" customHeight="1">
      <c r="A29" s="10">
        <v>22</v>
      </c>
      <c r="B29" s="21" t="s">
        <v>57</v>
      </c>
      <c r="C29" s="21" t="s">
        <v>58</v>
      </c>
      <c r="D29" s="13" t="s">
        <v>52</v>
      </c>
    </row>
    <row r="30" spans="1:4" ht="18.75" customHeight="1">
      <c r="A30" s="10">
        <v>23</v>
      </c>
      <c r="B30" s="21" t="s">
        <v>59</v>
      </c>
      <c r="C30" s="21" t="s">
        <v>60</v>
      </c>
      <c r="D30" s="13" t="s">
        <v>52</v>
      </c>
    </row>
    <row r="31" spans="1:4" ht="18.75" customHeight="1">
      <c r="A31" s="10">
        <v>24</v>
      </c>
      <c r="B31" s="21" t="s">
        <v>61</v>
      </c>
      <c r="C31" s="21" t="s">
        <v>62</v>
      </c>
      <c r="D31" s="13" t="s">
        <v>52</v>
      </c>
    </row>
    <row r="32" spans="1:4" ht="18.75" customHeight="1">
      <c r="A32" s="10">
        <v>25</v>
      </c>
      <c r="B32" s="21" t="s">
        <v>63</v>
      </c>
      <c r="C32" s="21" t="s">
        <v>64</v>
      </c>
      <c r="D32" s="13" t="s">
        <v>52</v>
      </c>
    </row>
    <row r="33" spans="1:5" ht="18.75" customHeight="1">
      <c r="A33" s="10">
        <v>26</v>
      </c>
      <c r="B33" s="11" t="s">
        <v>65</v>
      </c>
      <c r="C33" s="15" t="s">
        <v>66</v>
      </c>
      <c r="D33" s="13" t="s">
        <v>67</v>
      </c>
    </row>
    <row r="34" spans="1:5" ht="18.75" customHeight="1">
      <c r="A34" s="10">
        <v>27</v>
      </c>
      <c r="B34" s="11" t="s">
        <v>68</v>
      </c>
      <c r="C34" s="15" t="s">
        <v>69</v>
      </c>
      <c r="D34" s="13" t="s">
        <v>67</v>
      </c>
    </row>
    <row r="35" spans="1:5" ht="18.75" customHeight="1">
      <c r="A35" s="10">
        <v>28</v>
      </c>
      <c r="B35" s="22" t="s">
        <v>70</v>
      </c>
      <c r="C35" s="15" t="s">
        <v>71</v>
      </c>
      <c r="D35" s="13" t="s">
        <v>72</v>
      </c>
    </row>
    <row r="36" spans="1:5" ht="18.75" customHeight="1">
      <c r="A36" s="10">
        <v>29</v>
      </c>
      <c r="B36" s="22" t="s">
        <v>73</v>
      </c>
      <c r="C36" s="15" t="s">
        <v>74</v>
      </c>
      <c r="D36" s="13" t="s">
        <v>72</v>
      </c>
    </row>
    <row r="37" spans="1:5" ht="18.75" customHeight="1">
      <c r="A37" s="10">
        <v>30</v>
      </c>
      <c r="B37" s="12" t="s">
        <v>75</v>
      </c>
      <c r="C37" s="12" t="s">
        <v>76</v>
      </c>
      <c r="D37" s="13" t="s">
        <v>77</v>
      </c>
      <c r="E37">
        <v>1</v>
      </c>
    </row>
    <row r="38" spans="1:5" ht="18.75" customHeight="1">
      <c r="A38" s="10">
        <v>31</v>
      </c>
      <c r="B38" s="12" t="s">
        <v>78</v>
      </c>
      <c r="C38" s="12" t="s">
        <v>79</v>
      </c>
      <c r="D38" s="13" t="s">
        <v>77</v>
      </c>
      <c r="E38">
        <v>2</v>
      </c>
    </row>
    <row r="39" spans="1:5" ht="18.75" customHeight="1">
      <c r="A39" s="10">
        <v>32</v>
      </c>
      <c r="B39" s="12" t="s">
        <v>80</v>
      </c>
      <c r="C39" s="12" t="s">
        <v>81</v>
      </c>
      <c r="D39" s="13" t="s">
        <v>77</v>
      </c>
      <c r="E39">
        <v>3</v>
      </c>
    </row>
    <row r="40" spans="1:5" ht="18.75" customHeight="1">
      <c r="A40" s="10">
        <v>33</v>
      </c>
      <c r="B40" s="12" t="s">
        <v>80</v>
      </c>
      <c r="C40" s="12" t="s">
        <v>82</v>
      </c>
      <c r="D40" s="13" t="s">
        <v>77</v>
      </c>
      <c r="E40">
        <v>4</v>
      </c>
    </row>
    <row r="41" spans="1:5" ht="18.75" customHeight="1">
      <c r="A41" s="10">
        <v>34</v>
      </c>
      <c r="B41" s="12" t="s">
        <v>83</v>
      </c>
      <c r="C41" s="12" t="s">
        <v>84</v>
      </c>
      <c r="D41" s="13" t="s">
        <v>77</v>
      </c>
      <c r="E41">
        <v>5</v>
      </c>
    </row>
    <row r="42" spans="1:5" ht="18.75" customHeight="1">
      <c r="A42" s="10">
        <v>35</v>
      </c>
      <c r="B42" s="12" t="s">
        <v>85</v>
      </c>
      <c r="C42" s="12" t="s">
        <v>86</v>
      </c>
      <c r="D42" s="13" t="s">
        <v>77</v>
      </c>
      <c r="E42">
        <v>6</v>
      </c>
    </row>
    <row r="43" spans="1:5" ht="18.75" customHeight="1">
      <c r="A43" s="10">
        <v>36</v>
      </c>
      <c r="B43" s="12" t="s">
        <v>87</v>
      </c>
      <c r="C43" s="12" t="s">
        <v>88</v>
      </c>
      <c r="D43" s="13" t="s">
        <v>77</v>
      </c>
      <c r="E43">
        <v>7</v>
      </c>
    </row>
    <row r="44" spans="1:5" ht="18.75" customHeight="1">
      <c r="A44" s="10">
        <v>37</v>
      </c>
      <c r="B44" s="12" t="s">
        <v>22</v>
      </c>
      <c r="C44" s="12" t="s">
        <v>89</v>
      </c>
      <c r="D44" s="13" t="s">
        <v>77</v>
      </c>
      <c r="E44">
        <v>8</v>
      </c>
    </row>
    <row r="45" spans="1:5" ht="18.75" customHeight="1">
      <c r="A45" s="10">
        <v>38</v>
      </c>
      <c r="B45" s="12" t="s">
        <v>90</v>
      </c>
      <c r="C45" s="12" t="s">
        <v>91</v>
      </c>
      <c r="D45" s="13" t="s">
        <v>77</v>
      </c>
      <c r="E45">
        <v>9</v>
      </c>
    </row>
    <row r="46" spans="1:5" ht="18.75" customHeight="1">
      <c r="A46" s="10">
        <v>39</v>
      </c>
      <c r="B46" s="12" t="s">
        <v>92</v>
      </c>
      <c r="C46" s="12" t="s">
        <v>93</v>
      </c>
      <c r="D46" s="13" t="s">
        <v>77</v>
      </c>
      <c r="E46">
        <v>10</v>
      </c>
    </row>
    <row r="47" spans="1:5" ht="18.75" customHeight="1">
      <c r="A47" s="10">
        <v>40</v>
      </c>
      <c r="B47" s="12" t="s">
        <v>94</v>
      </c>
      <c r="C47" s="12" t="s">
        <v>95</v>
      </c>
      <c r="D47" s="13" t="s">
        <v>77</v>
      </c>
      <c r="E47">
        <v>11</v>
      </c>
    </row>
    <row r="48" spans="1:5" ht="18.75" customHeight="1">
      <c r="A48" s="10">
        <v>41</v>
      </c>
      <c r="B48" s="12" t="s">
        <v>96</v>
      </c>
      <c r="C48" s="12" t="s">
        <v>97</v>
      </c>
      <c r="D48" s="13" t="s">
        <v>77</v>
      </c>
      <c r="E48">
        <v>12</v>
      </c>
    </row>
    <row r="49" spans="1:5" ht="18.75" customHeight="1">
      <c r="A49" s="10">
        <v>42</v>
      </c>
      <c r="B49" s="12" t="s">
        <v>98</v>
      </c>
      <c r="C49" s="12" t="s">
        <v>99</v>
      </c>
      <c r="D49" s="13" t="s">
        <v>77</v>
      </c>
      <c r="E49">
        <v>13</v>
      </c>
    </row>
    <row r="50" spans="1:5" ht="18.75" customHeight="1">
      <c r="A50" s="10">
        <v>43</v>
      </c>
      <c r="B50" s="17" t="s">
        <v>100</v>
      </c>
      <c r="C50" s="18" t="s">
        <v>101</v>
      </c>
      <c r="D50" s="13" t="s">
        <v>102</v>
      </c>
    </row>
    <row r="51" spans="1:5" ht="18.75" customHeight="1">
      <c r="A51" s="10">
        <v>44</v>
      </c>
      <c r="B51" s="17" t="s">
        <v>103</v>
      </c>
      <c r="C51" s="15" t="s">
        <v>104</v>
      </c>
      <c r="D51" s="13" t="s">
        <v>102</v>
      </c>
    </row>
    <row r="52" spans="1:5" ht="18.75" customHeight="1">
      <c r="A52" s="10">
        <v>45</v>
      </c>
      <c r="B52" s="23" t="s">
        <v>105</v>
      </c>
      <c r="C52" s="12" t="s">
        <v>106</v>
      </c>
      <c r="D52" s="13" t="s">
        <v>107</v>
      </c>
    </row>
    <row r="53" spans="1:5" ht="18.75" customHeight="1">
      <c r="A53" s="10">
        <v>46</v>
      </c>
      <c r="B53" s="23" t="s">
        <v>108</v>
      </c>
      <c r="C53" s="12" t="s">
        <v>109</v>
      </c>
      <c r="D53" s="13" t="s">
        <v>107</v>
      </c>
    </row>
    <row r="54" spans="1:5" ht="18.75" customHeight="1">
      <c r="A54" s="10">
        <v>47</v>
      </c>
      <c r="B54" s="23" t="s">
        <v>110</v>
      </c>
      <c r="C54" s="12" t="s">
        <v>111</v>
      </c>
      <c r="D54" s="13" t="s">
        <v>107</v>
      </c>
    </row>
    <row r="55" spans="1:5" ht="18.75" customHeight="1">
      <c r="A55" s="10">
        <v>48</v>
      </c>
      <c r="B55" s="24" t="s">
        <v>98</v>
      </c>
      <c r="C55" s="25" t="s">
        <v>112</v>
      </c>
      <c r="D55" s="13" t="s">
        <v>107</v>
      </c>
    </row>
    <row r="56" spans="1:5" ht="18.75" customHeight="1">
      <c r="A56" s="10">
        <v>49</v>
      </c>
      <c r="B56" s="21" t="s">
        <v>113</v>
      </c>
      <c r="C56" s="21" t="s">
        <v>114</v>
      </c>
      <c r="D56" s="13" t="s">
        <v>115</v>
      </c>
    </row>
    <row r="57" spans="1:5" ht="18.75" customHeight="1">
      <c r="A57" s="10">
        <v>50</v>
      </c>
      <c r="B57" s="14" t="s">
        <v>116</v>
      </c>
      <c r="C57" s="21" t="s">
        <v>117</v>
      </c>
      <c r="D57" s="13" t="s">
        <v>118</v>
      </c>
    </row>
    <row r="58" spans="1:5" ht="18.75" customHeight="1">
      <c r="A58" s="10">
        <v>51</v>
      </c>
      <c r="B58" s="14" t="s">
        <v>119</v>
      </c>
      <c r="C58" s="12" t="s">
        <v>120</v>
      </c>
      <c r="D58" s="26" t="s">
        <v>118</v>
      </c>
    </row>
    <row r="59" spans="1:5" ht="18.75" customHeight="1">
      <c r="A59" s="10">
        <v>52</v>
      </c>
      <c r="B59" s="16" t="s">
        <v>121</v>
      </c>
      <c r="C59" s="15" t="s">
        <v>122</v>
      </c>
      <c r="D59" s="13" t="s">
        <v>123</v>
      </c>
    </row>
    <row r="60" spans="1:5" ht="18.75" customHeight="1">
      <c r="A60" s="10">
        <v>53</v>
      </c>
      <c r="B60" s="16" t="s">
        <v>124</v>
      </c>
      <c r="C60" s="15" t="s">
        <v>125</v>
      </c>
      <c r="D60" s="13" t="s">
        <v>123</v>
      </c>
    </row>
    <row r="61" spans="1:5" ht="18.75" customHeight="1">
      <c r="A61" s="10">
        <v>54</v>
      </c>
      <c r="B61" s="16" t="s">
        <v>126</v>
      </c>
      <c r="C61" s="15" t="s">
        <v>127</v>
      </c>
      <c r="D61" s="13" t="s">
        <v>123</v>
      </c>
    </row>
    <row r="62" spans="1:5" ht="18.75" customHeight="1">
      <c r="A62" s="10">
        <v>55</v>
      </c>
      <c r="B62" s="16" t="s">
        <v>128</v>
      </c>
      <c r="C62" s="15" t="s">
        <v>129</v>
      </c>
      <c r="D62" s="13" t="s">
        <v>123</v>
      </c>
    </row>
    <row r="63" spans="1:5" ht="18.75" customHeight="1">
      <c r="A63" s="10">
        <v>56</v>
      </c>
      <c r="B63" s="21" t="s">
        <v>130</v>
      </c>
      <c r="C63" s="21" t="s">
        <v>131</v>
      </c>
      <c r="D63" s="13" t="s">
        <v>132</v>
      </c>
    </row>
    <row r="64" spans="1:5" ht="18.75" customHeight="1">
      <c r="A64" s="10">
        <v>57</v>
      </c>
      <c r="B64" s="21" t="s">
        <v>133</v>
      </c>
      <c r="C64" s="21" t="s">
        <v>134</v>
      </c>
      <c r="D64" s="13" t="s">
        <v>132</v>
      </c>
    </row>
    <row r="65" spans="1:4" ht="18.75" customHeight="1">
      <c r="A65" s="10">
        <v>58</v>
      </c>
      <c r="B65" s="26" t="s">
        <v>135</v>
      </c>
      <c r="C65" s="26" t="s">
        <v>136</v>
      </c>
      <c r="D65" s="13" t="s">
        <v>132</v>
      </c>
    </row>
    <row r="66" spans="1:4" ht="18.75" customHeight="1">
      <c r="A66" s="10">
        <v>59</v>
      </c>
      <c r="B66" s="26" t="s">
        <v>137</v>
      </c>
      <c r="C66" s="26" t="s">
        <v>138</v>
      </c>
      <c r="D66" s="13" t="s">
        <v>132</v>
      </c>
    </row>
    <row r="67" spans="1:4" ht="18.75" customHeight="1">
      <c r="A67" s="10">
        <v>60</v>
      </c>
      <c r="B67" s="21" t="s">
        <v>139</v>
      </c>
      <c r="C67" s="21" t="s">
        <v>140</v>
      </c>
      <c r="D67" s="13" t="s">
        <v>132</v>
      </c>
    </row>
    <row r="68" spans="1:4" ht="18.75" customHeight="1">
      <c r="A68" s="10">
        <v>61</v>
      </c>
      <c r="B68" s="21" t="s">
        <v>141</v>
      </c>
      <c r="C68" s="21" t="s">
        <v>142</v>
      </c>
      <c r="D68" s="13" t="s">
        <v>132</v>
      </c>
    </row>
    <row r="69" spans="1:4" ht="18.75" customHeight="1">
      <c r="A69" s="10">
        <v>62</v>
      </c>
      <c r="B69" s="26" t="s">
        <v>143</v>
      </c>
      <c r="C69" s="26" t="s">
        <v>144</v>
      </c>
      <c r="D69" s="13" t="s">
        <v>132</v>
      </c>
    </row>
    <row r="70" spans="1:4" ht="18.75" customHeight="1">
      <c r="A70" s="10">
        <v>63</v>
      </c>
      <c r="B70" s="21" t="s">
        <v>145</v>
      </c>
      <c r="C70" s="21" t="s">
        <v>146</v>
      </c>
      <c r="D70" s="13" t="s">
        <v>132</v>
      </c>
    </row>
    <row r="71" spans="1:4" ht="18.75" customHeight="1">
      <c r="A71" s="10">
        <v>64</v>
      </c>
      <c r="B71" s="26" t="s">
        <v>147</v>
      </c>
      <c r="C71" s="21" t="s">
        <v>148</v>
      </c>
      <c r="D71" s="13" t="s">
        <v>132</v>
      </c>
    </row>
    <row r="72" spans="1:4" ht="18.75" customHeight="1">
      <c r="A72" s="10">
        <v>65</v>
      </c>
      <c r="B72" s="21" t="s">
        <v>149</v>
      </c>
      <c r="C72" s="21" t="s">
        <v>150</v>
      </c>
      <c r="D72" s="13" t="s">
        <v>132</v>
      </c>
    </row>
    <row r="73" spans="1:4" ht="18.75" customHeight="1">
      <c r="A73" s="10">
        <v>66</v>
      </c>
      <c r="B73" s="16" t="s">
        <v>151</v>
      </c>
      <c r="C73" s="15" t="s">
        <v>152</v>
      </c>
      <c r="D73" s="13" t="s">
        <v>153</v>
      </c>
    </row>
    <row r="74" spans="1:4" ht="18.75" customHeight="1">
      <c r="A74" s="10">
        <v>67</v>
      </c>
      <c r="B74" s="16" t="s">
        <v>154</v>
      </c>
      <c r="C74" s="15" t="s">
        <v>155</v>
      </c>
      <c r="D74" s="13" t="s">
        <v>153</v>
      </c>
    </row>
    <row r="75" spans="1:4" ht="18.75" customHeight="1">
      <c r="A75" s="10">
        <v>68</v>
      </c>
      <c r="B75" s="27" t="s">
        <v>156</v>
      </c>
      <c r="C75" s="12" t="s">
        <v>157</v>
      </c>
      <c r="D75" s="13" t="s">
        <v>153</v>
      </c>
    </row>
    <row r="76" spans="1:4" ht="18.75" customHeight="1">
      <c r="A76" s="10">
        <v>69</v>
      </c>
      <c r="B76" s="22" t="s">
        <v>158</v>
      </c>
      <c r="C76" s="15" t="s">
        <v>159</v>
      </c>
      <c r="D76" s="13" t="s">
        <v>153</v>
      </c>
    </row>
    <row r="77" spans="1:4" ht="18.75" customHeight="1">
      <c r="A77" s="10">
        <v>70</v>
      </c>
      <c r="B77" s="27" t="s">
        <v>160</v>
      </c>
      <c r="C77" s="12" t="s">
        <v>161</v>
      </c>
      <c r="D77" s="13" t="s">
        <v>153</v>
      </c>
    </row>
    <row r="78" spans="1:4" ht="18.75" customHeight="1">
      <c r="A78" s="10">
        <v>71</v>
      </c>
      <c r="B78" s="11" t="s">
        <v>162</v>
      </c>
      <c r="C78" s="15" t="s">
        <v>163</v>
      </c>
      <c r="D78" s="13" t="s">
        <v>164</v>
      </c>
    </row>
    <row r="79" spans="1:4" ht="18.75" customHeight="1">
      <c r="A79" s="10">
        <v>72</v>
      </c>
      <c r="B79" s="12" t="s">
        <v>165</v>
      </c>
      <c r="C79" s="12" t="s">
        <v>166</v>
      </c>
      <c r="D79" s="21" t="s">
        <v>167</v>
      </c>
    </row>
    <row r="80" spans="1:4" ht="18.75" customHeight="1">
      <c r="A80" s="10">
        <v>73</v>
      </c>
      <c r="B80" s="12" t="s">
        <v>165</v>
      </c>
      <c r="C80" s="12" t="s">
        <v>168</v>
      </c>
      <c r="D80" s="13" t="s">
        <v>167</v>
      </c>
    </row>
    <row r="81" spans="1:4" ht="18.75" customHeight="1">
      <c r="A81" s="10">
        <v>74</v>
      </c>
      <c r="B81" s="12" t="s">
        <v>169</v>
      </c>
      <c r="C81" s="12" t="s">
        <v>170</v>
      </c>
      <c r="D81" s="13" t="s">
        <v>167</v>
      </c>
    </row>
    <row r="82" spans="1:4" ht="18.75" customHeight="1">
      <c r="A82" s="10">
        <v>75</v>
      </c>
      <c r="B82" s="28" t="s">
        <v>171</v>
      </c>
      <c r="C82" s="12" t="s">
        <v>172</v>
      </c>
      <c r="D82" s="13" t="s">
        <v>173</v>
      </c>
    </row>
    <row r="83" spans="1:4" ht="18.75" customHeight="1">
      <c r="A83" s="10">
        <v>76</v>
      </c>
      <c r="B83" s="28" t="s">
        <v>174</v>
      </c>
      <c r="C83" s="12" t="s">
        <v>175</v>
      </c>
      <c r="D83" s="13" t="s">
        <v>173</v>
      </c>
    </row>
    <row r="84" spans="1:4" ht="18.75" customHeight="1">
      <c r="A84" s="10">
        <v>77</v>
      </c>
      <c r="B84" s="12" t="s">
        <v>176</v>
      </c>
      <c r="C84" s="12" t="s">
        <v>177</v>
      </c>
      <c r="D84" s="13" t="s">
        <v>178</v>
      </c>
    </row>
    <row r="85" spans="1:4" ht="18.75" customHeight="1">
      <c r="A85" s="10">
        <v>78</v>
      </c>
      <c r="B85" s="12" t="s">
        <v>179</v>
      </c>
      <c r="C85" s="12" t="s">
        <v>180</v>
      </c>
      <c r="D85" s="15" t="s">
        <v>178</v>
      </c>
    </row>
    <row r="86" spans="1:4" ht="18.75" customHeight="1">
      <c r="A86" s="10">
        <v>79</v>
      </c>
      <c r="B86" s="12" t="s">
        <v>181</v>
      </c>
      <c r="C86" s="12" t="s">
        <v>182</v>
      </c>
      <c r="D86" s="15" t="s">
        <v>183</v>
      </c>
    </row>
    <row r="87" spans="1:4" ht="18.75" customHeight="1">
      <c r="A87" s="10">
        <v>80</v>
      </c>
      <c r="B87" s="17" t="s">
        <v>184</v>
      </c>
      <c r="C87" s="15" t="s">
        <v>185</v>
      </c>
      <c r="D87" s="13" t="s">
        <v>186</v>
      </c>
    </row>
    <row r="88" spans="1:4" ht="18.75" customHeight="1">
      <c r="A88" s="10">
        <v>81</v>
      </c>
      <c r="B88" s="29" t="s">
        <v>187</v>
      </c>
      <c r="C88" s="21" t="s">
        <v>188</v>
      </c>
      <c r="D88" s="13" t="s">
        <v>186</v>
      </c>
    </row>
    <row r="89" spans="1:4" ht="18.75" customHeight="1">
      <c r="A89" s="10">
        <v>82</v>
      </c>
      <c r="B89" s="30" t="s">
        <v>189</v>
      </c>
      <c r="C89" s="15" t="s">
        <v>190</v>
      </c>
      <c r="D89" s="13" t="s">
        <v>186</v>
      </c>
    </row>
    <row r="90" spans="1:4" ht="18.75" customHeight="1">
      <c r="A90" s="10">
        <v>83</v>
      </c>
      <c r="B90" s="20" t="s">
        <v>189</v>
      </c>
      <c r="C90" s="21" t="s">
        <v>191</v>
      </c>
      <c r="D90" s="13" t="s">
        <v>186</v>
      </c>
    </row>
    <row r="91" spans="1:4" ht="18.75" customHeight="1">
      <c r="A91" s="10">
        <v>84</v>
      </c>
      <c r="B91" s="17" t="s">
        <v>192</v>
      </c>
      <c r="C91" s="21" t="s">
        <v>193</v>
      </c>
      <c r="D91" s="13" t="s">
        <v>186</v>
      </c>
    </row>
    <row r="92" spans="1:4" ht="18.75" customHeight="1">
      <c r="A92" s="10">
        <v>85</v>
      </c>
      <c r="B92" s="21" t="s">
        <v>194</v>
      </c>
      <c r="C92" s="21" t="s">
        <v>195</v>
      </c>
      <c r="D92" s="13" t="s">
        <v>196</v>
      </c>
    </row>
    <row r="93" spans="1:4" ht="18.75" customHeight="1">
      <c r="A93" s="10">
        <v>86</v>
      </c>
      <c r="B93" s="21" t="s">
        <v>197</v>
      </c>
      <c r="C93" s="21" t="s">
        <v>198</v>
      </c>
      <c r="D93" s="13" t="s">
        <v>196</v>
      </c>
    </row>
    <row r="94" spans="1:4" ht="18.75" customHeight="1">
      <c r="A94" s="10">
        <v>87</v>
      </c>
      <c r="B94" s="12" t="s">
        <v>199</v>
      </c>
      <c r="C94" s="12" t="s">
        <v>200</v>
      </c>
      <c r="D94" s="13" t="s">
        <v>196</v>
      </c>
    </row>
    <row r="95" spans="1:4" ht="18.75" customHeight="1">
      <c r="A95" s="10">
        <v>88</v>
      </c>
      <c r="B95" s="23" t="s">
        <v>201</v>
      </c>
      <c r="C95" s="12" t="s">
        <v>202</v>
      </c>
      <c r="D95" s="13" t="s">
        <v>203</v>
      </c>
    </row>
    <row r="96" spans="1:4" ht="18.75" customHeight="1">
      <c r="A96" s="10">
        <v>89</v>
      </c>
      <c r="B96" s="16" t="s">
        <v>204</v>
      </c>
      <c r="C96" s="18" t="s">
        <v>205</v>
      </c>
      <c r="D96" s="13" t="s">
        <v>206</v>
      </c>
    </row>
    <row r="97" spans="1:4" ht="18.75" customHeight="1">
      <c r="A97" s="10">
        <v>90</v>
      </c>
      <c r="B97" s="16" t="s">
        <v>13</v>
      </c>
      <c r="C97" s="18" t="s">
        <v>207</v>
      </c>
      <c r="D97" s="13" t="s">
        <v>206</v>
      </c>
    </row>
    <row r="98" spans="1:4" ht="18.75" customHeight="1">
      <c r="A98" s="10">
        <v>91</v>
      </c>
      <c r="B98" s="16" t="s">
        <v>208</v>
      </c>
      <c r="C98" s="18" t="s">
        <v>209</v>
      </c>
      <c r="D98" s="13" t="s">
        <v>206</v>
      </c>
    </row>
    <row r="99" spans="1:4" ht="18.75" customHeight="1">
      <c r="A99" s="10">
        <v>92</v>
      </c>
      <c r="B99" s="16" t="s">
        <v>210</v>
      </c>
      <c r="C99" s="18" t="s">
        <v>211</v>
      </c>
      <c r="D99" s="13" t="s">
        <v>206</v>
      </c>
    </row>
    <row r="100" spans="1:4" ht="18.75" customHeight="1">
      <c r="A100" s="31"/>
      <c r="B100" s="32"/>
      <c r="C100" s="32"/>
      <c r="D100" s="32"/>
    </row>
    <row r="101" spans="1:4" ht="18.75" customHeight="1">
      <c r="A101" s="31"/>
      <c r="B101" s="32" t="s">
        <v>212</v>
      </c>
      <c r="C101" s="32"/>
      <c r="D101" s="32"/>
    </row>
    <row r="102" spans="1:4" ht="18.75" customHeight="1">
      <c r="A102" s="31"/>
      <c r="B102" s="32"/>
      <c r="C102" s="32"/>
      <c r="D102" s="32"/>
    </row>
    <row r="103" spans="1:4" ht="18.75" customHeight="1">
      <c r="A103" s="33"/>
      <c r="B103" s="33"/>
      <c r="C103" s="33"/>
      <c r="D103" s="34" t="s">
        <v>213</v>
      </c>
    </row>
    <row r="104" spans="1:4" ht="18.75" customHeight="1">
      <c r="A104" s="35"/>
      <c r="B104" s="31"/>
      <c r="C104" s="36" t="s">
        <v>214</v>
      </c>
      <c r="D104" s="37" t="s">
        <v>215</v>
      </c>
    </row>
    <row r="105" spans="1:4" ht="18.75" customHeight="1">
      <c r="A105" s="38"/>
      <c r="B105" s="38"/>
      <c r="C105" s="38"/>
      <c r="D105" s="32"/>
    </row>
    <row r="106" spans="1:4" ht="18.75" customHeight="1">
      <c r="A106" s="39"/>
      <c r="B106" s="35"/>
      <c r="C106" s="38"/>
      <c r="D106" s="32"/>
    </row>
    <row r="107" spans="1:4" ht="18.75" customHeight="1">
      <c r="A107" s="39"/>
      <c r="B107" s="35"/>
      <c r="C107" s="40"/>
      <c r="D107" s="32"/>
    </row>
    <row r="108" spans="1:4" ht="18.75" customHeight="1">
      <c r="A108" s="31"/>
      <c r="B108" s="32"/>
      <c r="C108" s="32"/>
      <c r="D108" s="32"/>
    </row>
    <row r="109" spans="1:4" ht="18.75" customHeight="1">
      <c r="A109" s="31"/>
      <c r="B109" s="32"/>
      <c r="C109" s="32"/>
      <c r="D109" s="32"/>
    </row>
    <row r="110" spans="1:4" ht="18.75" customHeight="1">
      <c r="A110" s="31"/>
      <c r="B110" s="32"/>
      <c r="C110" s="41" t="s">
        <v>216</v>
      </c>
      <c r="D110" s="32"/>
    </row>
  </sheetData>
  <mergeCells count="2"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8"/>
  <sheetViews>
    <sheetView topLeftCell="A119" workbookViewId="0">
      <selection activeCell="C135" sqref="C135"/>
    </sheetView>
  </sheetViews>
  <sheetFormatPr defaultRowHeight="18" customHeight="1"/>
  <cols>
    <col min="1" max="1" width="5.7109375" style="50" customWidth="1"/>
    <col min="2" max="2" width="15" style="48" customWidth="1"/>
    <col min="3" max="3" width="27.5703125" style="48" customWidth="1"/>
    <col min="4" max="9" width="0" style="48" hidden="1" customWidth="1"/>
    <col min="10" max="10" width="29.85546875" style="48" customWidth="1"/>
    <col min="11" max="11" width="9.140625" style="48"/>
    <col min="12" max="12" width="9.140625" style="49"/>
    <col min="13" max="16384" width="9.140625" style="50"/>
  </cols>
  <sheetData>
    <row r="1" spans="1:12" ht="18" customHeight="1">
      <c r="A1" s="42" t="s">
        <v>0</v>
      </c>
      <c r="B1" s="42"/>
      <c r="C1" s="43"/>
      <c r="D1" s="44"/>
      <c r="E1" s="45"/>
      <c r="F1" s="46"/>
      <c r="G1" s="47" t="s">
        <v>217</v>
      </c>
      <c r="H1" s="46"/>
      <c r="I1" s="46"/>
      <c r="J1" s="3" t="s">
        <v>1</v>
      </c>
    </row>
    <row r="2" spans="1:12" ht="18" customHeight="1">
      <c r="A2" s="44" t="s">
        <v>2</v>
      </c>
      <c r="B2" s="44"/>
      <c r="C2" s="44"/>
      <c r="D2" s="43"/>
      <c r="E2" s="44"/>
      <c r="F2" s="46"/>
      <c r="G2" s="51" t="s">
        <v>218</v>
      </c>
      <c r="H2" s="46"/>
      <c r="I2" s="46"/>
      <c r="J2" s="6" t="s">
        <v>3</v>
      </c>
    </row>
    <row r="3" spans="1:12" ht="18" customHeight="1">
      <c r="A3" s="44"/>
      <c r="B3" s="44"/>
      <c r="C3" s="42"/>
      <c r="D3" s="42"/>
      <c r="E3" s="42"/>
      <c r="F3" s="52"/>
      <c r="G3" s="52"/>
      <c r="H3" s="52"/>
      <c r="I3" s="46"/>
      <c r="J3" s="45"/>
    </row>
    <row r="4" spans="1:12" ht="18" customHeight="1">
      <c r="A4" s="42"/>
      <c r="B4" s="42"/>
      <c r="C4" s="42"/>
      <c r="D4" s="42"/>
      <c r="E4" s="42"/>
      <c r="F4" s="52"/>
      <c r="G4" s="52"/>
      <c r="H4" s="52"/>
      <c r="I4" s="46"/>
      <c r="J4" s="45"/>
    </row>
    <row r="5" spans="1:12" ht="18" customHeight="1">
      <c r="A5" s="53" t="s">
        <v>219</v>
      </c>
      <c r="B5" s="53"/>
      <c r="C5" s="53"/>
      <c r="D5" s="53"/>
      <c r="E5" s="53"/>
      <c r="F5" s="53"/>
      <c r="G5" s="53"/>
      <c r="H5" s="53"/>
      <c r="I5" s="53"/>
      <c r="J5" s="53"/>
    </row>
    <row r="6" spans="1:12" ht="18" customHeight="1">
      <c r="A6" s="54" t="s">
        <v>5</v>
      </c>
      <c r="B6" s="54"/>
      <c r="C6" s="54"/>
      <c r="D6" s="54"/>
      <c r="E6" s="54"/>
      <c r="F6" s="54"/>
      <c r="G6" s="54"/>
      <c r="H6" s="54"/>
      <c r="I6" s="54"/>
      <c r="J6" s="54"/>
    </row>
    <row r="7" spans="1:12" ht="18" customHeight="1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2" ht="18" customHeight="1">
      <c r="A8" s="56" t="s">
        <v>6</v>
      </c>
      <c r="B8" s="57" t="s">
        <v>220</v>
      </c>
      <c r="C8" s="57" t="s">
        <v>8</v>
      </c>
      <c r="D8" s="57"/>
      <c r="E8" s="57"/>
      <c r="F8" s="57"/>
      <c r="G8" s="57"/>
      <c r="H8" s="57"/>
      <c r="I8" s="57"/>
      <c r="J8" s="57" t="s">
        <v>9</v>
      </c>
    </row>
    <row r="9" spans="1:12" ht="18" customHeight="1">
      <c r="A9" s="58">
        <v>1</v>
      </c>
      <c r="B9" s="59" t="s">
        <v>10</v>
      </c>
      <c r="C9" s="60" t="s">
        <v>11</v>
      </c>
      <c r="D9" s="60"/>
      <c r="E9" s="58" t="s">
        <v>221</v>
      </c>
      <c r="F9" s="58"/>
      <c r="G9" s="58">
        <v>626</v>
      </c>
      <c r="H9" s="58"/>
      <c r="I9" s="58"/>
      <c r="J9" s="58" t="s">
        <v>12</v>
      </c>
      <c r="K9" s="61"/>
      <c r="L9" s="49">
        <v>1</v>
      </c>
    </row>
    <row r="10" spans="1:12" ht="18" customHeight="1">
      <c r="A10" s="58">
        <v>2</v>
      </c>
      <c r="B10" s="60" t="s">
        <v>222</v>
      </c>
      <c r="C10" s="62" t="s">
        <v>223</v>
      </c>
      <c r="D10" s="62"/>
      <c r="E10" s="58" t="s">
        <v>224</v>
      </c>
      <c r="F10" s="58"/>
      <c r="G10" s="58">
        <v>132</v>
      </c>
      <c r="H10" s="58"/>
      <c r="I10" s="58"/>
      <c r="J10" s="58" t="s">
        <v>15</v>
      </c>
      <c r="K10" s="61"/>
      <c r="L10" s="49">
        <v>2</v>
      </c>
    </row>
    <row r="11" spans="1:12" ht="18" customHeight="1">
      <c r="A11" s="58">
        <v>3</v>
      </c>
      <c r="B11" s="63" t="s">
        <v>204</v>
      </c>
      <c r="C11" s="60" t="s">
        <v>225</v>
      </c>
      <c r="D11" s="60"/>
      <c r="E11" s="58" t="s">
        <v>226</v>
      </c>
      <c r="F11" s="58"/>
      <c r="G11" s="58">
        <v>166</v>
      </c>
      <c r="H11" s="58"/>
      <c r="I11" s="58"/>
      <c r="J11" s="58" t="s">
        <v>15</v>
      </c>
      <c r="K11" s="61"/>
    </row>
    <row r="12" spans="1:12" ht="18" customHeight="1">
      <c r="A12" s="58">
        <v>4</v>
      </c>
      <c r="B12" s="64" t="s">
        <v>227</v>
      </c>
      <c r="C12" s="65" t="s">
        <v>228</v>
      </c>
      <c r="D12" s="65"/>
      <c r="E12" s="58" t="s">
        <v>229</v>
      </c>
      <c r="F12" s="58"/>
      <c r="G12" s="58">
        <v>91</v>
      </c>
      <c r="H12" s="58"/>
      <c r="I12" s="58"/>
      <c r="J12" s="58" t="s">
        <v>21</v>
      </c>
      <c r="K12" s="61"/>
    </row>
    <row r="13" spans="1:12" ht="18" customHeight="1">
      <c r="A13" s="58">
        <v>5</v>
      </c>
      <c r="B13" s="59" t="s">
        <v>230</v>
      </c>
      <c r="C13" s="66" t="s">
        <v>231</v>
      </c>
      <c r="D13" s="66"/>
      <c r="E13" s="65" t="s">
        <v>232</v>
      </c>
      <c r="F13" s="65"/>
      <c r="G13" s="58">
        <v>220</v>
      </c>
      <c r="H13" s="65"/>
      <c r="I13" s="65"/>
      <c r="J13" s="58" t="s">
        <v>21</v>
      </c>
      <c r="K13" s="61"/>
    </row>
    <row r="14" spans="1:12" ht="18" customHeight="1">
      <c r="A14" s="58">
        <v>6</v>
      </c>
      <c r="B14" s="59" t="s">
        <v>19</v>
      </c>
      <c r="C14" s="62" t="s">
        <v>20</v>
      </c>
      <c r="D14" s="62"/>
      <c r="E14" s="65" t="s">
        <v>233</v>
      </c>
      <c r="F14" s="65"/>
      <c r="G14" s="58">
        <v>419</v>
      </c>
      <c r="H14" s="65"/>
      <c r="I14" s="65"/>
      <c r="J14" s="58" t="s">
        <v>21</v>
      </c>
      <c r="K14" s="61"/>
    </row>
    <row r="15" spans="1:12" ht="18" customHeight="1">
      <c r="A15" s="58">
        <v>7</v>
      </c>
      <c r="B15" s="60" t="s">
        <v>22</v>
      </c>
      <c r="C15" s="62" t="s">
        <v>23</v>
      </c>
      <c r="D15" s="62"/>
      <c r="E15" s="58" t="s">
        <v>234</v>
      </c>
      <c r="F15" s="58"/>
      <c r="G15" s="58">
        <v>64</v>
      </c>
      <c r="H15" s="58"/>
      <c r="I15" s="58"/>
      <c r="J15" s="58" t="s">
        <v>24</v>
      </c>
      <c r="K15" s="61"/>
    </row>
    <row r="16" spans="1:12" ht="18" customHeight="1">
      <c r="A16" s="58">
        <v>8</v>
      </c>
      <c r="B16" s="60" t="s">
        <v>235</v>
      </c>
      <c r="C16" s="62" t="s">
        <v>236</v>
      </c>
      <c r="D16" s="62"/>
      <c r="E16" s="58" t="s">
        <v>234</v>
      </c>
      <c r="F16" s="58"/>
      <c r="G16" s="58">
        <v>214</v>
      </c>
      <c r="H16" s="58"/>
      <c r="I16" s="58"/>
      <c r="J16" s="58" t="s">
        <v>24</v>
      </c>
      <c r="K16" s="61"/>
    </row>
    <row r="17" spans="1:11" ht="18" customHeight="1">
      <c r="A17" s="58">
        <v>9</v>
      </c>
      <c r="B17" s="60" t="s">
        <v>25</v>
      </c>
      <c r="C17" s="62" t="s">
        <v>26</v>
      </c>
      <c r="D17" s="62"/>
      <c r="E17" s="58" t="s">
        <v>234</v>
      </c>
      <c r="F17" s="58"/>
      <c r="G17" s="58">
        <v>599</v>
      </c>
      <c r="H17" s="58"/>
      <c r="I17" s="58"/>
      <c r="J17" s="58" t="s">
        <v>24</v>
      </c>
      <c r="K17" s="61"/>
    </row>
    <row r="18" spans="1:11" ht="18" customHeight="1">
      <c r="A18" s="58">
        <v>10</v>
      </c>
      <c r="B18" s="60" t="s">
        <v>237</v>
      </c>
      <c r="C18" s="62" t="s">
        <v>238</v>
      </c>
      <c r="D18" s="62" t="s">
        <v>239</v>
      </c>
      <c r="E18" s="58"/>
      <c r="F18" s="58"/>
      <c r="G18" s="58"/>
      <c r="H18" s="58"/>
      <c r="I18" s="58"/>
      <c r="J18" s="58" t="s">
        <v>240</v>
      </c>
      <c r="K18" s="61"/>
    </row>
    <row r="19" spans="1:11" ht="18" customHeight="1">
      <c r="A19" s="58">
        <v>11</v>
      </c>
      <c r="B19" s="59" t="s">
        <v>241</v>
      </c>
      <c r="C19" s="66" t="s">
        <v>242</v>
      </c>
      <c r="D19" s="66"/>
      <c r="E19" s="67" t="s">
        <v>243</v>
      </c>
      <c r="F19" s="67"/>
      <c r="G19" s="58">
        <v>70</v>
      </c>
      <c r="H19" s="67"/>
      <c r="I19" s="67"/>
      <c r="J19" s="58" t="s">
        <v>244</v>
      </c>
      <c r="K19" s="61"/>
    </row>
    <row r="20" spans="1:11" ht="18" customHeight="1">
      <c r="A20" s="58">
        <v>12</v>
      </c>
      <c r="B20" s="59" t="s">
        <v>245</v>
      </c>
      <c r="C20" s="66" t="s">
        <v>246</v>
      </c>
      <c r="D20" s="66"/>
      <c r="E20" s="67" t="s">
        <v>247</v>
      </c>
      <c r="F20" s="67"/>
      <c r="G20" s="58">
        <v>85</v>
      </c>
      <c r="H20" s="67"/>
      <c r="I20" s="67"/>
      <c r="J20" s="58" t="s">
        <v>244</v>
      </c>
      <c r="K20" s="61"/>
    </row>
    <row r="21" spans="1:11" ht="18" customHeight="1">
      <c r="A21" s="58">
        <v>13</v>
      </c>
      <c r="B21" s="59" t="s">
        <v>248</v>
      </c>
      <c r="C21" s="66" t="s">
        <v>249</v>
      </c>
      <c r="D21" s="66"/>
      <c r="E21" s="67" t="s">
        <v>250</v>
      </c>
      <c r="F21" s="67"/>
      <c r="G21" s="58">
        <v>255</v>
      </c>
      <c r="H21" s="67"/>
      <c r="I21" s="67"/>
      <c r="J21" s="58" t="s">
        <v>244</v>
      </c>
      <c r="K21" s="61"/>
    </row>
    <row r="22" spans="1:11" ht="18" customHeight="1">
      <c r="A22" s="58">
        <v>14</v>
      </c>
      <c r="B22" s="59" t="s">
        <v>251</v>
      </c>
      <c r="C22" s="66" t="s">
        <v>252</v>
      </c>
      <c r="D22" s="66"/>
      <c r="E22" s="67" t="s">
        <v>253</v>
      </c>
      <c r="F22" s="67"/>
      <c r="G22" s="58">
        <v>276</v>
      </c>
      <c r="H22" s="67"/>
      <c r="I22" s="67"/>
      <c r="J22" s="58" t="s">
        <v>244</v>
      </c>
      <c r="K22" s="61"/>
    </row>
    <row r="23" spans="1:11" ht="18" customHeight="1">
      <c r="A23" s="58">
        <v>15</v>
      </c>
      <c r="B23" s="59" t="s">
        <v>254</v>
      </c>
      <c r="C23" s="66" t="s">
        <v>255</v>
      </c>
      <c r="D23" s="66"/>
      <c r="E23" s="67" t="s">
        <v>256</v>
      </c>
      <c r="F23" s="67"/>
      <c r="G23" s="58">
        <v>323</v>
      </c>
      <c r="H23" s="67"/>
      <c r="I23" s="67"/>
      <c r="J23" s="58" t="s">
        <v>244</v>
      </c>
      <c r="K23" s="61"/>
    </row>
    <row r="24" spans="1:11" ht="18" customHeight="1">
      <c r="A24" s="58">
        <v>16</v>
      </c>
      <c r="B24" s="59" t="s">
        <v>257</v>
      </c>
      <c r="C24" s="66" t="s">
        <v>258</v>
      </c>
      <c r="D24" s="66"/>
      <c r="E24" s="67" t="s">
        <v>259</v>
      </c>
      <c r="F24" s="67"/>
      <c r="G24" s="58">
        <v>378</v>
      </c>
      <c r="H24" s="67"/>
      <c r="I24" s="67"/>
      <c r="J24" s="58" t="s">
        <v>244</v>
      </c>
      <c r="K24" s="61"/>
    </row>
    <row r="25" spans="1:11" ht="18" customHeight="1">
      <c r="A25" s="58">
        <v>17</v>
      </c>
      <c r="B25" s="59" t="s">
        <v>254</v>
      </c>
      <c r="C25" s="66" t="s">
        <v>260</v>
      </c>
      <c r="D25" s="66"/>
      <c r="E25" s="67" t="s">
        <v>256</v>
      </c>
      <c r="F25" s="67"/>
      <c r="G25" s="58">
        <v>404</v>
      </c>
      <c r="H25" s="67"/>
      <c r="I25" s="67"/>
      <c r="J25" s="58" t="s">
        <v>244</v>
      </c>
      <c r="K25" s="61"/>
    </row>
    <row r="26" spans="1:11" ht="18" customHeight="1">
      <c r="A26" s="58">
        <v>18</v>
      </c>
      <c r="B26" s="60" t="s">
        <v>50</v>
      </c>
      <c r="C26" s="68" t="s">
        <v>51</v>
      </c>
      <c r="D26" s="68"/>
      <c r="E26" s="58" t="s">
        <v>261</v>
      </c>
      <c r="F26" s="58"/>
      <c r="G26" s="58">
        <v>107</v>
      </c>
      <c r="H26" s="58"/>
      <c r="I26" s="58"/>
      <c r="J26" s="58" t="s">
        <v>262</v>
      </c>
      <c r="K26" s="61"/>
    </row>
    <row r="27" spans="1:11" ht="18" customHeight="1">
      <c r="A27" s="58">
        <v>19</v>
      </c>
      <c r="B27" s="60" t="s">
        <v>53</v>
      </c>
      <c r="C27" s="68" t="s">
        <v>54</v>
      </c>
      <c r="D27" s="68"/>
      <c r="E27" s="58" t="s">
        <v>263</v>
      </c>
      <c r="F27" s="58"/>
      <c r="G27" s="58">
        <v>218</v>
      </c>
      <c r="H27" s="58"/>
      <c r="I27" s="58"/>
      <c r="J27" s="58" t="s">
        <v>262</v>
      </c>
      <c r="K27" s="61"/>
    </row>
    <row r="28" spans="1:11" ht="18" customHeight="1">
      <c r="A28" s="58">
        <v>20</v>
      </c>
      <c r="B28" s="60" t="s">
        <v>53</v>
      </c>
      <c r="C28" s="68" t="s">
        <v>55</v>
      </c>
      <c r="D28" s="68"/>
      <c r="E28" s="58" t="s">
        <v>263</v>
      </c>
      <c r="F28" s="58"/>
      <c r="G28" s="58">
        <v>365</v>
      </c>
      <c r="H28" s="58"/>
      <c r="I28" s="58"/>
      <c r="J28" s="58" t="s">
        <v>262</v>
      </c>
      <c r="K28" s="61"/>
    </row>
    <row r="29" spans="1:11" ht="18" customHeight="1">
      <c r="A29" s="58">
        <v>21</v>
      </c>
      <c r="B29" s="60" t="s">
        <v>53</v>
      </c>
      <c r="C29" s="68" t="s">
        <v>56</v>
      </c>
      <c r="D29" s="68"/>
      <c r="E29" s="58" t="s">
        <v>263</v>
      </c>
      <c r="F29" s="58"/>
      <c r="G29" s="58">
        <v>421</v>
      </c>
      <c r="H29" s="58"/>
      <c r="I29" s="58"/>
      <c r="J29" s="58" t="s">
        <v>262</v>
      </c>
      <c r="K29" s="61"/>
    </row>
    <row r="30" spans="1:11" ht="18" customHeight="1">
      <c r="A30" s="58">
        <v>22</v>
      </c>
      <c r="B30" s="60" t="s">
        <v>57</v>
      </c>
      <c r="C30" s="68" t="s">
        <v>58</v>
      </c>
      <c r="D30" s="68"/>
      <c r="E30" s="58" t="s">
        <v>264</v>
      </c>
      <c r="F30" s="58"/>
      <c r="G30" s="58">
        <v>545</v>
      </c>
      <c r="H30" s="58"/>
      <c r="I30" s="58"/>
      <c r="J30" s="58" t="s">
        <v>262</v>
      </c>
      <c r="K30" s="61"/>
    </row>
    <row r="31" spans="1:11" ht="18" customHeight="1">
      <c r="A31" s="58">
        <v>23</v>
      </c>
      <c r="B31" s="60" t="s">
        <v>59</v>
      </c>
      <c r="C31" s="68" t="s">
        <v>60</v>
      </c>
      <c r="D31" s="68"/>
      <c r="E31" s="58" t="s">
        <v>265</v>
      </c>
      <c r="F31" s="58"/>
      <c r="G31" s="58">
        <v>551</v>
      </c>
      <c r="H31" s="58"/>
      <c r="I31" s="58"/>
      <c r="J31" s="58" t="s">
        <v>262</v>
      </c>
      <c r="K31" s="61"/>
    </row>
    <row r="32" spans="1:11" ht="18" customHeight="1">
      <c r="A32" s="58">
        <v>24</v>
      </c>
      <c r="B32" s="60" t="s">
        <v>61</v>
      </c>
      <c r="C32" s="68" t="s">
        <v>62</v>
      </c>
      <c r="D32" s="68"/>
      <c r="E32" s="58" t="s">
        <v>266</v>
      </c>
      <c r="F32" s="58"/>
      <c r="G32" s="58">
        <v>578</v>
      </c>
      <c r="H32" s="58"/>
      <c r="I32" s="58"/>
      <c r="J32" s="58" t="s">
        <v>262</v>
      </c>
      <c r="K32" s="61">
        <v>1</v>
      </c>
    </row>
    <row r="33" spans="1:11" ht="18" customHeight="1">
      <c r="A33" s="58">
        <v>25</v>
      </c>
      <c r="B33" s="60" t="s">
        <v>57</v>
      </c>
      <c r="C33" s="68" t="s">
        <v>267</v>
      </c>
      <c r="D33" s="68"/>
      <c r="E33" s="58" t="s">
        <v>268</v>
      </c>
      <c r="F33" s="58"/>
      <c r="G33" s="58">
        <v>585</v>
      </c>
      <c r="H33" s="58"/>
      <c r="I33" s="58"/>
      <c r="J33" s="58" t="s">
        <v>262</v>
      </c>
      <c r="K33" s="61">
        <v>2</v>
      </c>
    </row>
    <row r="34" spans="1:11" ht="18" customHeight="1">
      <c r="A34" s="58">
        <v>26</v>
      </c>
      <c r="B34" s="59" t="s">
        <v>162</v>
      </c>
      <c r="C34" s="62" t="s">
        <v>163</v>
      </c>
      <c r="D34" s="62">
        <v>1</v>
      </c>
      <c r="E34" s="58" t="s">
        <v>269</v>
      </c>
      <c r="F34" s="58"/>
      <c r="G34" s="58">
        <v>568</v>
      </c>
      <c r="H34" s="58"/>
      <c r="I34" s="58"/>
      <c r="J34" s="58" t="s">
        <v>270</v>
      </c>
      <c r="K34" s="61">
        <v>3</v>
      </c>
    </row>
    <row r="35" spans="1:11" ht="18" customHeight="1">
      <c r="A35" s="58">
        <v>27</v>
      </c>
      <c r="B35" s="69" t="s">
        <v>37</v>
      </c>
      <c r="C35" s="66" t="s">
        <v>38</v>
      </c>
      <c r="D35" s="66"/>
      <c r="E35" s="58" t="s">
        <v>271</v>
      </c>
      <c r="F35" s="58"/>
      <c r="G35" s="58">
        <v>50</v>
      </c>
      <c r="H35" s="58"/>
      <c r="I35" s="58"/>
      <c r="J35" s="58" t="s">
        <v>39</v>
      </c>
      <c r="K35" s="61">
        <v>4</v>
      </c>
    </row>
    <row r="36" spans="1:11" ht="18" customHeight="1">
      <c r="A36" s="58">
        <v>28</v>
      </c>
      <c r="B36" s="69" t="s">
        <v>40</v>
      </c>
      <c r="C36" s="66" t="s">
        <v>272</v>
      </c>
      <c r="D36" s="66"/>
      <c r="E36" s="58" t="s">
        <v>273</v>
      </c>
      <c r="F36" s="58"/>
      <c r="G36" s="58">
        <v>61</v>
      </c>
      <c r="H36" s="58"/>
      <c r="I36" s="58"/>
      <c r="J36" s="58" t="s">
        <v>39</v>
      </c>
      <c r="K36" s="61">
        <v>5</v>
      </c>
    </row>
    <row r="37" spans="1:11" ht="18" customHeight="1">
      <c r="A37" s="58">
        <v>29</v>
      </c>
      <c r="B37" s="69" t="s">
        <v>254</v>
      </c>
      <c r="C37" s="62" t="s">
        <v>274</v>
      </c>
      <c r="D37" s="62"/>
      <c r="E37" s="58" t="s">
        <v>275</v>
      </c>
      <c r="F37" s="58"/>
      <c r="G37" s="58">
        <v>278</v>
      </c>
      <c r="H37" s="58"/>
      <c r="I37" s="58"/>
      <c r="J37" s="58" t="s">
        <v>39</v>
      </c>
      <c r="K37" s="61">
        <v>6</v>
      </c>
    </row>
    <row r="38" spans="1:11" ht="18" customHeight="1">
      <c r="A38" s="58">
        <v>30</v>
      </c>
      <c r="B38" s="59" t="s">
        <v>276</v>
      </c>
      <c r="C38" s="62" t="s">
        <v>277</v>
      </c>
      <c r="D38" s="62">
        <v>1</v>
      </c>
      <c r="E38" s="58" t="s">
        <v>278</v>
      </c>
      <c r="F38" s="58"/>
      <c r="G38" s="58">
        <v>243</v>
      </c>
      <c r="H38" s="58"/>
      <c r="I38" s="58"/>
      <c r="J38" s="58" t="s">
        <v>279</v>
      </c>
      <c r="K38" s="61">
        <v>7</v>
      </c>
    </row>
    <row r="39" spans="1:11" ht="18" customHeight="1">
      <c r="A39" s="58">
        <v>31</v>
      </c>
      <c r="B39" s="59" t="s">
        <v>280</v>
      </c>
      <c r="C39" s="62" t="s">
        <v>281</v>
      </c>
      <c r="D39" s="62"/>
      <c r="E39" s="58" t="s">
        <v>282</v>
      </c>
      <c r="F39" s="58"/>
      <c r="G39" s="58">
        <v>638</v>
      </c>
      <c r="H39" s="58"/>
      <c r="I39" s="58"/>
      <c r="J39" s="58" t="s">
        <v>279</v>
      </c>
      <c r="K39" s="61">
        <v>8</v>
      </c>
    </row>
    <row r="40" spans="1:11" ht="18" customHeight="1">
      <c r="A40" s="58">
        <v>32</v>
      </c>
      <c r="B40" s="59" t="s">
        <v>280</v>
      </c>
      <c r="C40" s="62" t="s">
        <v>283</v>
      </c>
      <c r="D40" s="62"/>
      <c r="E40" s="58" t="s">
        <v>282</v>
      </c>
      <c r="F40" s="58"/>
      <c r="G40" s="58">
        <v>641</v>
      </c>
      <c r="H40" s="58"/>
      <c r="I40" s="58"/>
      <c r="J40" s="58" t="s">
        <v>279</v>
      </c>
      <c r="K40" s="61">
        <v>1</v>
      </c>
    </row>
    <row r="41" spans="1:11" ht="18" customHeight="1">
      <c r="A41" s="58">
        <v>33</v>
      </c>
      <c r="B41" s="60" t="s">
        <v>284</v>
      </c>
      <c r="C41" s="60" t="s">
        <v>285</v>
      </c>
      <c r="D41" s="60"/>
      <c r="E41" s="65" t="s">
        <v>286</v>
      </c>
      <c r="F41" s="65"/>
      <c r="G41" s="58">
        <v>192</v>
      </c>
      <c r="H41" s="65"/>
      <c r="I41" s="65"/>
      <c r="J41" s="58" t="s">
        <v>287</v>
      </c>
      <c r="K41" s="61">
        <v>2</v>
      </c>
    </row>
    <row r="42" spans="1:11" ht="18" customHeight="1">
      <c r="A42" s="58">
        <v>34</v>
      </c>
      <c r="B42" s="60" t="s">
        <v>288</v>
      </c>
      <c r="C42" s="60" t="s">
        <v>289</v>
      </c>
      <c r="D42" s="60"/>
      <c r="E42" s="65" t="s">
        <v>286</v>
      </c>
      <c r="F42" s="65"/>
      <c r="G42" s="58">
        <v>388</v>
      </c>
      <c r="H42" s="65"/>
      <c r="I42" s="65"/>
      <c r="J42" s="65" t="s">
        <v>287</v>
      </c>
      <c r="K42" s="61">
        <v>3</v>
      </c>
    </row>
    <row r="43" spans="1:11" ht="18" customHeight="1">
      <c r="A43" s="58">
        <v>35</v>
      </c>
      <c r="B43" s="69" t="s">
        <v>290</v>
      </c>
      <c r="C43" s="70" t="s">
        <v>291</v>
      </c>
      <c r="D43" s="70"/>
      <c r="E43" s="71" t="s">
        <v>292</v>
      </c>
      <c r="F43" s="71"/>
      <c r="G43" s="58">
        <v>27</v>
      </c>
      <c r="H43" s="71"/>
      <c r="I43" s="71"/>
      <c r="J43" s="58" t="s">
        <v>44</v>
      </c>
      <c r="K43" s="61">
        <v>4</v>
      </c>
    </row>
    <row r="44" spans="1:11" ht="18" customHeight="1">
      <c r="A44" s="58">
        <v>36</v>
      </c>
      <c r="B44" s="69" t="s">
        <v>293</v>
      </c>
      <c r="C44" s="70" t="s">
        <v>294</v>
      </c>
      <c r="D44" s="70"/>
      <c r="E44" s="72" t="s">
        <v>295</v>
      </c>
      <c r="F44" s="72"/>
      <c r="G44" s="58">
        <v>57</v>
      </c>
      <c r="H44" s="72"/>
      <c r="I44" s="72"/>
      <c r="J44" s="58" t="s">
        <v>44</v>
      </c>
      <c r="K44" s="61">
        <v>5</v>
      </c>
    </row>
    <row r="45" spans="1:11" ht="18" customHeight="1">
      <c r="A45" s="58">
        <v>37</v>
      </c>
      <c r="B45" s="69" t="s">
        <v>296</v>
      </c>
      <c r="C45" s="70" t="s">
        <v>297</v>
      </c>
      <c r="D45" s="70"/>
      <c r="E45" s="72" t="s">
        <v>298</v>
      </c>
      <c r="F45" s="72"/>
      <c r="G45" s="58">
        <v>128</v>
      </c>
      <c r="H45" s="72"/>
      <c r="I45" s="72"/>
      <c r="J45" s="58" t="s">
        <v>44</v>
      </c>
      <c r="K45" s="61">
        <v>6</v>
      </c>
    </row>
    <row r="46" spans="1:11" ht="18" customHeight="1">
      <c r="A46" s="58">
        <v>38</v>
      </c>
      <c r="B46" s="69" t="s">
        <v>299</v>
      </c>
      <c r="C46" s="70" t="s">
        <v>300</v>
      </c>
      <c r="D46" s="70"/>
      <c r="E46" s="73" t="s">
        <v>301</v>
      </c>
      <c r="F46" s="73"/>
      <c r="G46" s="58">
        <v>145</v>
      </c>
      <c r="H46" s="73"/>
      <c r="I46" s="73"/>
      <c r="J46" s="58" t="s">
        <v>44</v>
      </c>
      <c r="K46" s="61">
        <v>7</v>
      </c>
    </row>
    <row r="47" spans="1:11" ht="18" customHeight="1">
      <c r="A47" s="58">
        <v>39</v>
      </c>
      <c r="B47" s="69" t="s">
        <v>257</v>
      </c>
      <c r="C47" s="70" t="s">
        <v>302</v>
      </c>
      <c r="D47" s="70"/>
      <c r="E47" s="73" t="s">
        <v>303</v>
      </c>
      <c r="F47" s="73"/>
      <c r="G47" s="58">
        <v>199</v>
      </c>
      <c r="H47" s="73"/>
      <c r="I47" s="73"/>
      <c r="J47" s="58" t="s">
        <v>44</v>
      </c>
      <c r="K47" s="61">
        <v>8</v>
      </c>
    </row>
    <row r="48" spans="1:11" ht="18" customHeight="1">
      <c r="A48" s="58">
        <v>40</v>
      </c>
      <c r="B48" s="69" t="s">
        <v>304</v>
      </c>
      <c r="C48" s="70" t="s">
        <v>305</v>
      </c>
      <c r="D48" s="70"/>
      <c r="E48" s="72" t="s">
        <v>306</v>
      </c>
      <c r="F48" s="72"/>
      <c r="G48" s="58">
        <v>213</v>
      </c>
      <c r="H48" s="72"/>
      <c r="I48" s="72"/>
      <c r="J48" s="58" t="s">
        <v>44</v>
      </c>
      <c r="K48" s="61">
        <v>1</v>
      </c>
    </row>
    <row r="49" spans="1:11" ht="18" customHeight="1">
      <c r="A49" s="58">
        <v>41</v>
      </c>
      <c r="B49" s="70" t="s">
        <v>187</v>
      </c>
      <c r="C49" s="70" t="s">
        <v>307</v>
      </c>
      <c r="D49" s="70"/>
      <c r="E49" s="74" t="s">
        <v>308</v>
      </c>
      <c r="F49" s="74"/>
      <c r="G49" s="58">
        <v>237</v>
      </c>
      <c r="H49" s="74"/>
      <c r="I49" s="74"/>
      <c r="J49" s="58" t="s">
        <v>44</v>
      </c>
      <c r="K49" s="61">
        <v>2</v>
      </c>
    </row>
    <row r="50" spans="1:11" ht="18" customHeight="1">
      <c r="A50" s="58">
        <v>42</v>
      </c>
      <c r="B50" s="69" t="s">
        <v>309</v>
      </c>
      <c r="C50" s="70" t="s">
        <v>310</v>
      </c>
      <c r="D50" s="70"/>
      <c r="E50" s="72" t="s">
        <v>311</v>
      </c>
      <c r="F50" s="72"/>
      <c r="G50" s="58">
        <v>253</v>
      </c>
      <c r="H50" s="72"/>
      <c r="I50" s="72"/>
      <c r="J50" s="58" t="s">
        <v>44</v>
      </c>
      <c r="K50" s="61">
        <v>3</v>
      </c>
    </row>
    <row r="51" spans="1:11" ht="18" customHeight="1">
      <c r="A51" s="58">
        <v>43</v>
      </c>
      <c r="B51" s="69" t="s">
        <v>312</v>
      </c>
      <c r="C51" s="70" t="s">
        <v>313</v>
      </c>
      <c r="D51" s="70"/>
      <c r="E51" s="72" t="s">
        <v>314</v>
      </c>
      <c r="F51" s="72"/>
      <c r="G51" s="58">
        <v>267</v>
      </c>
      <c r="H51" s="72"/>
      <c r="I51" s="72"/>
      <c r="J51" s="58" t="s">
        <v>44</v>
      </c>
      <c r="K51" s="61">
        <v>4</v>
      </c>
    </row>
    <row r="52" spans="1:11" ht="18" customHeight="1">
      <c r="A52" s="58">
        <v>44</v>
      </c>
      <c r="B52" s="69" t="s">
        <v>45</v>
      </c>
      <c r="C52" s="70" t="s">
        <v>46</v>
      </c>
      <c r="D52" s="70"/>
      <c r="E52" s="74" t="s">
        <v>315</v>
      </c>
      <c r="F52" s="74"/>
      <c r="G52" s="58">
        <v>307</v>
      </c>
      <c r="H52" s="74"/>
      <c r="I52" s="74"/>
      <c r="J52" s="58" t="s">
        <v>44</v>
      </c>
      <c r="K52" s="61">
        <v>5</v>
      </c>
    </row>
    <row r="53" spans="1:11" ht="18" customHeight="1">
      <c r="A53" s="58">
        <v>45</v>
      </c>
      <c r="B53" s="70" t="s">
        <v>316</v>
      </c>
      <c r="C53" s="70" t="s">
        <v>317</v>
      </c>
      <c r="D53" s="70"/>
      <c r="E53" s="72" t="s">
        <v>318</v>
      </c>
      <c r="F53" s="72"/>
      <c r="G53" s="58">
        <v>319</v>
      </c>
      <c r="H53" s="72"/>
      <c r="I53" s="72"/>
      <c r="J53" s="58" t="s">
        <v>44</v>
      </c>
      <c r="K53" s="61">
        <v>6</v>
      </c>
    </row>
    <row r="54" spans="1:11" ht="18" customHeight="1">
      <c r="A54" s="58">
        <v>46</v>
      </c>
      <c r="B54" s="69" t="s">
        <v>319</v>
      </c>
      <c r="C54" s="70" t="s">
        <v>320</v>
      </c>
      <c r="D54" s="70"/>
      <c r="E54" s="73" t="s">
        <v>321</v>
      </c>
      <c r="F54" s="73"/>
      <c r="G54" s="58">
        <v>354</v>
      </c>
      <c r="H54" s="73"/>
      <c r="I54" s="73"/>
      <c r="J54" s="58" t="s">
        <v>44</v>
      </c>
      <c r="K54" s="61">
        <v>7</v>
      </c>
    </row>
    <row r="55" spans="1:11" ht="18" customHeight="1">
      <c r="A55" s="58">
        <v>47</v>
      </c>
      <c r="B55" s="70" t="s">
        <v>47</v>
      </c>
      <c r="C55" s="70" t="s">
        <v>48</v>
      </c>
      <c r="D55" s="70"/>
      <c r="E55" s="74" t="s">
        <v>322</v>
      </c>
      <c r="F55" s="74"/>
      <c r="G55" s="58">
        <v>374</v>
      </c>
      <c r="H55" s="74"/>
      <c r="I55" s="74"/>
      <c r="J55" s="58" t="s">
        <v>44</v>
      </c>
      <c r="K55" s="61">
        <v>8</v>
      </c>
    </row>
    <row r="56" spans="1:11" ht="18" customHeight="1">
      <c r="A56" s="58">
        <v>48</v>
      </c>
      <c r="B56" s="70" t="s">
        <v>47</v>
      </c>
      <c r="C56" s="70" t="s">
        <v>49</v>
      </c>
      <c r="D56" s="70"/>
      <c r="E56" s="72" t="s">
        <v>323</v>
      </c>
      <c r="F56" s="72"/>
      <c r="G56" s="58">
        <v>576</v>
      </c>
      <c r="H56" s="72"/>
      <c r="I56" s="72"/>
      <c r="J56" s="58" t="s">
        <v>44</v>
      </c>
      <c r="K56" s="61">
        <v>9</v>
      </c>
    </row>
    <row r="57" spans="1:11" ht="18" customHeight="1">
      <c r="A57" s="58">
        <v>49</v>
      </c>
      <c r="B57" s="69" t="s">
        <v>324</v>
      </c>
      <c r="C57" s="70" t="s">
        <v>325</v>
      </c>
      <c r="D57" s="70"/>
      <c r="E57" s="72" t="s">
        <v>326</v>
      </c>
      <c r="F57" s="72"/>
      <c r="G57" s="58">
        <v>589</v>
      </c>
      <c r="H57" s="72"/>
      <c r="I57" s="72"/>
      <c r="J57" s="58" t="s">
        <v>44</v>
      </c>
      <c r="K57" s="61">
        <v>10</v>
      </c>
    </row>
    <row r="58" spans="1:11" ht="18" customHeight="1">
      <c r="A58" s="58">
        <v>50</v>
      </c>
      <c r="B58" s="69" t="s">
        <v>327</v>
      </c>
      <c r="C58" s="70" t="s">
        <v>328</v>
      </c>
      <c r="D58" s="70"/>
      <c r="E58" s="72" t="s">
        <v>329</v>
      </c>
      <c r="F58" s="72"/>
      <c r="G58" s="58">
        <v>629</v>
      </c>
      <c r="H58" s="72"/>
      <c r="I58" s="72"/>
      <c r="J58" s="58" t="s">
        <v>44</v>
      </c>
      <c r="K58" s="61">
        <v>11</v>
      </c>
    </row>
    <row r="59" spans="1:11" ht="18" customHeight="1">
      <c r="A59" s="58">
        <v>51</v>
      </c>
      <c r="B59" s="75">
        <v>39273168</v>
      </c>
      <c r="C59" s="70" t="s">
        <v>330</v>
      </c>
      <c r="D59" s="70"/>
      <c r="E59" s="72"/>
      <c r="F59" s="72"/>
      <c r="G59" s="58"/>
      <c r="H59" s="72"/>
      <c r="I59" s="72"/>
      <c r="J59" s="58" t="s">
        <v>44</v>
      </c>
      <c r="K59" s="61">
        <v>12</v>
      </c>
    </row>
    <row r="60" spans="1:11" ht="18" customHeight="1">
      <c r="A60" s="58">
        <v>52</v>
      </c>
      <c r="B60" s="59" t="s">
        <v>68</v>
      </c>
      <c r="C60" s="62" t="s">
        <v>69</v>
      </c>
      <c r="D60" s="62"/>
      <c r="E60" s="58" t="s">
        <v>331</v>
      </c>
      <c r="F60" s="58"/>
      <c r="G60" s="58">
        <v>619</v>
      </c>
      <c r="H60" s="58"/>
      <c r="I60" s="58"/>
      <c r="J60" s="58" t="s">
        <v>67</v>
      </c>
      <c r="K60" s="61">
        <v>13</v>
      </c>
    </row>
    <row r="61" spans="1:11" ht="18" customHeight="1">
      <c r="A61" s="58">
        <v>53</v>
      </c>
      <c r="B61" s="60" t="s">
        <v>332</v>
      </c>
      <c r="C61" s="62" t="s">
        <v>333</v>
      </c>
      <c r="D61" s="62"/>
      <c r="E61" s="58" t="s">
        <v>334</v>
      </c>
      <c r="F61" s="58"/>
      <c r="G61" s="58">
        <v>630</v>
      </c>
      <c r="H61" s="58"/>
      <c r="I61" s="58"/>
      <c r="J61" s="58" t="s">
        <v>67</v>
      </c>
      <c r="K61" s="61">
        <v>14</v>
      </c>
    </row>
    <row r="62" spans="1:11" ht="18" customHeight="1">
      <c r="A62" s="58">
        <v>54</v>
      </c>
      <c r="B62" s="59" t="s">
        <v>335</v>
      </c>
      <c r="C62" s="62" t="s">
        <v>336</v>
      </c>
      <c r="D62" s="62"/>
      <c r="E62" s="58" t="s">
        <v>337</v>
      </c>
      <c r="F62" s="58"/>
      <c r="G62" s="58">
        <v>530</v>
      </c>
      <c r="H62" s="58"/>
      <c r="I62" s="58"/>
      <c r="J62" s="58" t="s">
        <v>72</v>
      </c>
      <c r="K62" s="61">
        <v>15</v>
      </c>
    </row>
    <row r="63" spans="1:11" ht="18" customHeight="1">
      <c r="A63" s="58">
        <v>55</v>
      </c>
      <c r="B63" s="63" t="s">
        <v>70</v>
      </c>
      <c r="C63" s="62" t="s">
        <v>71</v>
      </c>
      <c r="D63" s="62"/>
      <c r="E63" s="58" t="s">
        <v>338</v>
      </c>
      <c r="F63" s="58"/>
      <c r="G63" s="58">
        <v>571</v>
      </c>
      <c r="H63" s="58"/>
      <c r="I63" s="58"/>
      <c r="J63" s="58" t="s">
        <v>72</v>
      </c>
      <c r="K63" s="61">
        <v>16</v>
      </c>
    </row>
    <row r="64" spans="1:11" ht="18" customHeight="1">
      <c r="A64" s="58">
        <v>56</v>
      </c>
      <c r="B64" s="63" t="s">
        <v>73</v>
      </c>
      <c r="C64" s="62" t="s">
        <v>74</v>
      </c>
      <c r="D64" s="62"/>
      <c r="E64" s="58" t="s">
        <v>339</v>
      </c>
      <c r="F64" s="58"/>
      <c r="G64" s="58">
        <v>598</v>
      </c>
      <c r="H64" s="58"/>
      <c r="I64" s="58"/>
      <c r="J64" s="58" t="s">
        <v>72</v>
      </c>
      <c r="K64" s="61">
        <v>17</v>
      </c>
    </row>
    <row r="65" spans="1:11" ht="18" customHeight="1">
      <c r="A65" s="58">
        <v>57</v>
      </c>
      <c r="B65" s="60" t="s">
        <v>340</v>
      </c>
      <c r="C65" s="60" t="s">
        <v>341</v>
      </c>
      <c r="D65" s="60"/>
      <c r="E65" s="65" t="s">
        <v>342</v>
      </c>
      <c r="F65" s="65"/>
      <c r="G65" s="58">
        <v>79</v>
      </c>
      <c r="H65" s="65"/>
      <c r="I65" s="65"/>
      <c r="J65" s="58" t="s">
        <v>77</v>
      </c>
      <c r="K65" s="61">
        <v>18</v>
      </c>
    </row>
    <row r="66" spans="1:11" ht="18" customHeight="1">
      <c r="A66" s="58">
        <v>58</v>
      </c>
      <c r="B66" s="60" t="s">
        <v>22</v>
      </c>
      <c r="C66" s="60" t="s">
        <v>89</v>
      </c>
      <c r="D66" s="60"/>
      <c r="E66" s="65" t="s">
        <v>342</v>
      </c>
      <c r="F66" s="65"/>
      <c r="G66" s="58">
        <v>333</v>
      </c>
      <c r="H66" s="65"/>
      <c r="I66" s="65"/>
      <c r="J66" s="58" t="s">
        <v>77</v>
      </c>
      <c r="K66" s="61">
        <v>19</v>
      </c>
    </row>
    <row r="67" spans="1:11" ht="18" customHeight="1">
      <c r="A67" s="58">
        <v>59</v>
      </c>
      <c r="B67" s="60" t="s">
        <v>90</v>
      </c>
      <c r="C67" s="60" t="s">
        <v>91</v>
      </c>
      <c r="D67" s="60"/>
      <c r="E67" s="65" t="s">
        <v>342</v>
      </c>
      <c r="F67" s="65"/>
      <c r="G67" s="58">
        <v>436</v>
      </c>
      <c r="H67" s="65"/>
      <c r="I67" s="65"/>
      <c r="J67" s="58" t="s">
        <v>77</v>
      </c>
      <c r="K67" s="61">
        <v>20</v>
      </c>
    </row>
    <row r="68" spans="1:11" ht="18" customHeight="1">
      <c r="A68" s="58">
        <v>60</v>
      </c>
      <c r="B68" s="69" t="s">
        <v>100</v>
      </c>
      <c r="C68" s="66" t="s">
        <v>101</v>
      </c>
      <c r="D68" s="66"/>
      <c r="E68" s="58" t="s">
        <v>343</v>
      </c>
      <c r="F68" s="58"/>
      <c r="G68" s="58">
        <v>111</v>
      </c>
      <c r="H68" s="58"/>
      <c r="I68" s="58"/>
      <c r="J68" s="58" t="s">
        <v>102</v>
      </c>
      <c r="K68" s="61">
        <v>21</v>
      </c>
    </row>
    <row r="69" spans="1:11" ht="18" customHeight="1">
      <c r="A69" s="58">
        <v>61</v>
      </c>
      <c r="B69" s="69" t="s">
        <v>100</v>
      </c>
      <c r="C69" s="62" t="s">
        <v>344</v>
      </c>
      <c r="D69" s="62"/>
      <c r="E69" s="58" t="s">
        <v>343</v>
      </c>
      <c r="F69" s="58"/>
      <c r="G69" s="58">
        <v>129</v>
      </c>
      <c r="H69" s="58"/>
      <c r="I69" s="58"/>
      <c r="J69" s="58" t="s">
        <v>102</v>
      </c>
      <c r="K69" s="61">
        <v>22</v>
      </c>
    </row>
    <row r="70" spans="1:11" ht="18" customHeight="1">
      <c r="A70" s="58">
        <v>62</v>
      </c>
      <c r="B70" s="69" t="s">
        <v>345</v>
      </c>
      <c r="C70" s="62" t="s">
        <v>346</v>
      </c>
      <c r="D70" s="62"/>
      <c r="E70" s="58" t="s">
        <v>347</v>
      </c>
      <c r="F70" s="58"/>
      <c r="G70" s="58">
        <v>489</v>
      </c>
      <c r="H70" s="58"/>
      <c r="I70" s="58"/>
      <c r="J70" s="58" t="s">
        <v>102</v>
      </c>
      <c r="K70" s="61">
        <v>23</v>
      </c>
    </row>
    <row r="71" spans="1:11" ht="18" customHeight="1">
      <c r="A71" s="58">
        <v>63</v>
      </c>
      <c r="B71" s="76" t="s">
        <v>348</v>
      </c>
      <c r="C71" s="60" t="s">
        <v>349</v>
      </c>
      <c r="D71" s="60"/>
      <c r="E71" s="65" t="s">
        <v>350</v>
      </c>
      <c r="F71" s="65"/>
      <c r="G71" s="58">
        <v>24</v>
      </c>
      <c r="H71" s="65"/>
      <c r="I71" s="65"/>
      <c r="J71" s="58" t="s">
        <v>107</v>
      </c>
      <c r="K71" s="61">
        <v>24</v>
      </c>
    </row>
    <row r="72" spans="1:11" ht="18" customHeight="1">
      <c r="A72" s="58">
        <v>64</v>
      </c>
      <c r="B72" s="76" t="s">
        <v>108</v>
      </c>
      <c r="C72" s="60" t="s">
        <v>109</v>
      </c>
      <c r="D72" s="60"/>
      <c r="E72" s="65" t="s">
        <v>351</v>
      </c>
      <c r="F72" s="65"/>
      <c r="G72" s="58">
        <v>43</v>
      </c>
      <c r="H72" s="65"/>
      <c r="I72" s="65"/>
      <c r="J72" s="58" t="s">
        <v>107</v>
      </c>
      <c r="K72" s="61">
        <v>25</v>
      </c>
    </row>
    <row r="73" spans="1:11" ht="18" customHeight="1">
      <c r="A73" s="58">
        <v>65</v>
      </c>
      <c r="B73" s="76" t="s">
        <v>352</v>
      </c>
      <c r="C73" s="60" t="s">
        <v>353</v>
      </c>
      <c r="D73" s="60"/>
      <c r="E73" s="65" t="s">
        <v>354</v>
      </c>
      <c r="F73" s="65"/>
      <c r="G73" s="58">
        <v>242</v>
      </c>
      <c r="H73" s="65"/>
      <c r="I73" s="65"/>
      <c r="J73" s="58" t="s">
        <v>107</v>
      </c>
      <c r="K73" s="61">
        <v>26</v>
      </c>
    </row>
    <row r="74" spans="1:11" ht="18" customHeight="1">
      <c r="A74" s="58">
        <v>66</v>
      </c>
      <c r="B74" s="76" t="s">
        <v>355</v>
      </c>
      <c r="C74" s="60" t="s">
        <v>356</v>
      </c>
      <c r="D74" s="60"/>
      <c r="E74" s="65" t="s">
        <v>357</v>
      </c>
      <c r="F74" s="65"/>
      <c r="G74" s="58">
        <v>251</v>
      </c>
      <c r="H74" s="65"/>
      <c r="I74" s="65"/>
      <c r="J74" s="58" t="s">
        <v>107</v>
      </c>
      <c r="K74" s="61">
        <v>27</v>
      </c>
    </row>
    <row r="75" spans="1:11" ht="18" customHeight="1">
      <c r="A75" s="58">
        <v>67</v>
      </c>
      <c r="B75" s="77" t="s">
        <v>124</v>
      </c>
      <c r="C75" s="62" t="s">
        <v>125</v>
      </c>
      <c r="D75" s="62"/>
      <c r="E75" s="58" t="s">
        <v>358</v>
      </c>
      <c r="F75" s="58"/>
      <c r="G75" s="58">
        <v>90</v>
      </c>
      <c r="H75" s="58"/>
      <c r="I75" s="58"/>
      <c r="J75" s="58" t="s">
        <v>123</v>
      </c>
      <c r="K75" s="61">
        <v>28</v>
      </c>
    </row>
    <row r="76" spans="1:11" ht="18" customHeight="1">
      <c r="A76" s="58">
        <v>68</v>
      </c>
      <c r="B76" s="77" t="s">
        <v>359</v>
      </c>
      <c r="C76" s="62" t="s">
        <v>360</v>
      </c>
      <c r="D76" s="62"/>
      <c r="E76" s="58" t="s">
        <v>358</v>
      </c>
      <c r="F76" s="58"/>
      <c r="G76" s="58">
        <v>312</v>
      </c>
      <c r="H76" s="58"/>
      <c r="I76" s="58"/>
      <c r="J76" s="58" t="s">
        <v>123</v>
      </c>
      <c r="K76" s="61">
        <v>29</v>
      </c>
    </row>
    <row r="77" spans="1:11" ht="18" customHeight="1">
      <c r="A77" s="58">
        <v>69</v>
      </c>
      <c r="B77" s="78" t="s">
        <v>361</v>
      </c>
      <c r="C77" s="62" t="s">
        <v>362</v>
      </c>
      <c r="D77" s="62"/>
      <c r="E77" s="58" t="s">
        <v>358</v>
      </c>
      <c r="F77" s="58"/>
      <c r="G77" s="58">
        <v>438</v>
      </c>
      <c r="H77" s="58"/>
      <c r="I77" s="58"/>
      <c r="J77" s="58" t="s">
        <v>123</v>
      </c>
      <c r="K77" s="61">
        <v>30</v>
      </c>
    </row>
    <row r="78" spans="1:11" ht="18" customHeight="1">
      <c r="A78" s="58">
        <v>70</v>
      </c>
      <c r="B78" s="77" t="s">
        <v>126</v>
      </c>
      <c r="C78" s="62" t="s">
        <v>127</v>
      </c>
      <c r="D78" s="62"/>
      <c r="E78" s="58" t="s">
        <v>358</v>
      </c>
      <c r="F78" s="58"/>
      <c r="G78" s="58">
        <v>494</v>
      </c>
      <c r="H78" s="58"/>
      <c r="I78" s="58"/>
      <c r="J78" s="58" t="s">
        <v>123</v>
      </c>
      <c r="K78" s="61">
        <v>31</v>
      </c>
    </row>
    <row r="79" spans="1:11" ht="18" customHeight="1">
      <c r="A79" s="58">
        <v>71</v>
      </c>
      <c r="B79" s="77" t="s">
        <v>363</v>
      </c>
      <c r="C79" s="62" t="s">
        <v>364</v>
      </c>
      <c r="D79" s="62"/>
      <c r="E79" s="58" t="s">
        <v>358</v>
      </c>
      <c r="F79" s="58"/>
      <c r="G79" s="58">
        <v>548</v>
      </c>
      <c r="H79" s="58"/>
      <c r="I79" s="58"/>
      <c r="J79" s="58" t="s">
        <v>123</v>
      </c>
      <c r="K79" s="61">
        <v>32</v>
      </c>
    </row>
    <row r="80" spans="1:11" ht="18" customHeight="1">
      <c r="A80" s="58">
        <v>72</v>
      </c>
      <c r="B80" s="60" t="s">
        <v>365</v>
      </c>
      <c r="C80" s="58" t="s">
        <v>366</v>
      </c>
      <c r="D80" s="58"/>
      <c r="E80" s="58" t="s">
        <v>367</v>
      </c>
      <c r="F80" s="58"/>
      <c r="G80" s="58">
        <v>157</v>
      </c>
      <c r="H80" s="58"/>
      <c r="I80" s="58"/>
      <c r="J80" s="58" t="s">
        <v>132</v>
      </c>
      <c r="K80" s="61">
        <v>33</v>
      </c>
    </row>
    <row r="81" spans="1:12" ht="18" customHeight="1">
      <c r="A81" s="58">
        <v>73</v>
      </c>
      <c r="B81" s="60" t="s">
        <v>135</v>
      </c>
      <c r="C81" s="65" t="s">
        <v>136</v>
      </c>
      <c r="D81" s="65"/>
      <c r="E81" s="58" t="s">
        <v>368</v>
      </c>
      <c r="F81" s="58"/>
      <c r="G81" s="58">
        <v>169</v>
      </c>
      <c r="H81" s="58"/>
      <c r="I81" s="58"/>
      <c r="J81" s="58" t="s">
        <v>132</v>
      </c>
      <c r="K81" s="61">
        <v>34</v>
      </c>
    </row>
    <row r="82" spans="1:12" ht="18" customHeight="1">
      <c r="A82" s="58">
        <v>74</v>
      </c>
      <c r="B82" s="60" t="s">
        <v>137</v>
      </c>
      <c r="C82" s="65" t="s">
        <v>138</v>
      </c>
      <c r="D82" s="65"/>
      <c r="E82" s="58" t="s">
        <v>369</v>
      </c>
      <c r="F82" s="58"/>
      <c r="G82" s="58">
        <v>257</v>
      </c>
      <c r="H82" s="58"/>
      <c r="I82" s="58"/>
      <c r="J82" s="58" t="s">
        <v>132</v>
      </c>
      <c r="K82" s="61">
        <v>35</v>
      </c>
    </row>
    <row r="83" spans="1:12" ht="18" customHeight="1">
      <c r="A83" s="58">
        <v>75</v>
      </c>
      <c r="B83" s="60" t="s">
        <v>139</v>
      </c>
      <c r="C83" s="58" t="s">
        <v>140</v>
      </c>
      <c r="D83" s="58"/>
      <c r="E83" s="58" t="s">
        <v>370</v>
      </c>
      <c r="F83" s="58"/>
      <c r="G83" s="58">
        <v>264</v>
      </c>
      <c r="H83" s="58"/>
      <c r="I83" s="58"/>
      <c r="J83" s="58" t="s">
        <v>132</v>
      </c>
      <c r="K83" s="61">
        <v>36</v>
      </c>
    </row>
    <row r="84" spans="1:12" ht="18" customHeight="1">
      <c r="A84" s="58">
        <v>76</v>
      </c>
      <c r="B84" s="60" t="s">
        <v>371</v>
      </c>
      <c r="C84" s="58" t="s">
        <v>372</v>
      </c>
      <c r="D84" s="58"/>
      <c r="E84" s="58" t="s">
        <v>373</v>
      </c>
      <c r="F84" s="58"/>
      <c r="G84" s="58">
        <v>313</v>
      </c>
      <c r="H84" s="58"/>
      <c r="I84" s="58"/>
      <c r="J84" s="58" t="s">
        <v>132</v>
      </c>
      <c r="K84" s="61">
        <v>37</v>
      </c>
    </row>
    <row r="85" spans="1:12" ht="18" customHeight="1">
      <c r="A85" s="58">
        <v>77</v>
      </c>
      <c r="B85" s="60" t="s">
        <v>141</v>
      </c>
      <c r="C85" s="58" t="s">
        <v>142</v>
      </c>
      <c r="D85" s="58"/>
      <c r="E85" s="58" t="s">
        <v>367</v>
      </c>
      <c r="F85" s="58"/>
      <c r="G85" s="58">
        <v>363</v>
      </c>
      <c r="H85" s="58"/>
      <c r="I85" s="58"/>
      <c r="J85" s="58" t="s">
        <v>132</v>
      </c>
      <c r="K85" s="61">
        <v>38</v>
      </c>
    </row>
    <row r="86" spans="1:12" ht="18" customHeight="1">
      <c r="A86" s="58">
        <v>78</v>
      </c>
      <c r="B86" s="60" t="s">
        <v>374</v>
      </c>
      <c r="C86" s="58" t="s">
        <v>375</v>
      </c>
      <c r="D86" s="58"/>
      <c r="E86" s="58" t="s">
        <v>376</v>
      </c>
      <c r="F86" s="58"/>
      <c r="G86" s="58">
        <v>371</v>
      </c>
      <c r="H86" s="58"/>
      <c r="I86" s="58"/>
      <c r="J86" s="58" t="s">
        <v>132</v>
      </c>
      <c r="K86" s="61">
        <v>39</v>
      </c>
    </row>
    <row r="87" spans="1:12" ht="18" customHeight="1">
      <c r="A87" s="58">
        <v>79</v>
      </c>
      <c r="B87" s="60" t="s">
        <v>143</v>
      </c>
      <c r="C87" s="65" t="s">
        <v>144</v>
      </c>
      <c r="D87" s="65"/>
      <c r="E87" s="58" t="s">
        <v>377</v>
      </c>
      <c r="F87" s="58"/>
      <c r="G87" s="58">
        <v>492</v>
      </c>
      <c r="H87" s="58"/>
      <c r="I87" s="58"/>
      <c r="J87" s="58" t="s">
        <v>132</v>
      </c>
      <c r="K87" s="61">
        <v>40</v>
      </c>
    </row>
    <row r="88" spans="1:12" ht="18" customHeight="1">
      <c r="A88" s="58">
        <v>80</v>
      </c>
      <c r="B88" s="60" t="s">
        <v>145</v>
      </c>
      <c r="C88" s="58" t="s">
        <v>146</v>
      </c>
      <c r="D88" s="58"/>
      <c r="E88" s="58" t="s">
        <v>378</v>
      </c>
      <c r="F88" s="58"/>
      <c r="G88" s="58">
        <v>537</v>
      </c>
      <c r="H88" s="58"/>
      <c r="I88" s="58"/>
      <c r="J88" s="58" t="s">
        <v>132</v>
      </c>
      <c r="K88" s="61">
        <v>41</v>
      </c>
    </row>
    <row r="89" spans="1:12" s="80" customFormat="1" ht="18" customHeight="1">
      <c r="A89" s="58">
        <v>81</v>
      </c>
      <c r="B89" s="60" t="s">
        <v>149</v>
      </c>
      <c r="C89" s="58" t="s">
        <v>150</v>
      </c>
      <c r="D89" s="58"/>
      <c r="E89" s="58" t="s">
        <v>379</v>
      </c>
      <c r="F89" s="58"/>
      <c r="G89" s="58">
        <v>639</v>
      </c>
      <c r="H89" s="58"/>
      <c r="I89" s="58"/>
      <c r="J89" s="58" t="s">
        <v>132</v>
      </c>
      <c r="K89" s="61">
        <v>42</v>
      </c>
      <c r="L89" s="79"/>
    </row>
    <row r="90" spans="1:12" ht="18" customHeight="1">
      <c r="A90" s="58">
        <v>82</v>
      </c>
      <c r="B90" s="77" t="s">
        <v>154</v>
      </c>
      <c r="C90" s="62" t="s">
        <v>155</v>
      </c>
      <c r="D90" s="62"/>
      <c r="E90" s="58" t="s">
        <v>380</v>
      </c>
      <c r="F90" s="58"/>
      <c r="G90" s="58">
        <v>76</v>
      </c>
      <c r="H90" s="58"/>
      <c r="I90" s="58"/>
      <c r="J90" s="58" t="s">
        <v>153</v>
      </c>
      <c r="K90" s="61"/>
    </row>
    <row r="91" spans="1:12" ht="18" customHeight="1">
      <c r="A91" s="58">
        <v>83</v>
      </c>
      <c r="B91" s="81" t="s">
        <v>156</v>
      </c>
      <c r="C91" s="60" t="s">
        <v>157</v>
      </c>
      <c r="D91" s="60"/>
      <c r="E91" s="58" t="s">
        <v>381</v>
      </c>
      <c r="F91" s="58"/>
      <c r="G91" s="58">
        <v>235</v>
      </c>
      <c r="H91" s="58"/>
      <c r="I91" s="58"/>
      <c r="J91" s="58" t="s">
        <v>153</v>
      </c>
      <c r="K91" s="61">
        <v>1</v>
      </c>
      <c r="L91" s="82"/>
    </row>
    <row r="92" spans="1:12" ht="18" customHeight="1">
      <c r="A92" s="58">
        <v>84</v>
      </c>
      <c r="B92" s="63" t="s">
        <v>158</v>
      </c>
      <c r="C92" s="62" t="s">
        <v>159</v>
      </c>
      <c r="D92" s="62"/>
      <c r="E92" s="58" t="s">
        <v>382</v>
      </c>
      <c r="F92" s="58"/>
      <c r="G92" s="58">
        <v>260</v>
      </c>
      <c r="H92" s="58"/>
      <c r="I92" s="58"/>
      <c r="J92" s="58" t="s">
        <v>153</v>
      </c>
      <c r="K92" s="61">
        <v>2</v>
      </c>
      <c r="L92" s="82"/>
    </row>
    <row r="93" spans="1:12" ht="18" customHeight="1">
      <c r="A93" s="58">
        <v>85</v>
      </c>
      <c r="B93" s="81" t="s">
        <v>383</v>
      </c>
      <c r="C93" s="60" t="s">
        <v>384</v>
      </c>
      <c r="D93" s="60"/>
      <c r="E93" s="58" t="s">
        <v>385</v>
      </c>
      <c r="F93" s="58"/>
      <c r="G93" s="58">
        <v>339</v>
      </c>
      <c r="H93" s="58"/>
      <c r="I93" s="58"/>
      <c r="J93" s="58" t="s">
        <v>153</v>
      </c>
      <c r="K93" s="61">
        <v>3</v>
      </c>
      <c r="L93" s="82"/>
    </row>
    <row r="94" spans="1:12" ht="18" customHeight="1">
      <c r="A94" s="58">
        <v>86</v>
      </c>
      <c r="B94" s="81" t="s">
        <v>160</v>
      </c>
      <c r="C94" s="60" t="s">
        <v>161</v>
      </c>
      <c r="D94" s="60"/>
      <c r="E94" s="58" t="s">
        <v>386</v>
      </c>
      <c r="F94" s="58"/>
      <c r="G94" s="58">
        <v>362</v>
      </c>
      <c r="H94" s="58"/>
      <c r="I94" s="58"/>
      <c r="J94" s="58" t="s">
        <v>153</v>
      </c>
      <c r="K94" s="61">
        <v>4</v>
      </c>
      <c r="L94" s="82"/>
    </row>
    <row r="95" spans="1:12" ht="18" customHeight="1">
      <c r="A95" s="58">
        <v>87</v>
      </c>
      <c r="B95" s="60" t="s">
        <v>169</v>
      </c>
      <c r="C95" s="60" t="s">
        <v>170</v>
      </c>
      <c r="D95" s="60"/>
      <c r="E95" s="65" t="s">
        <v>387</v>
      </c>
      <c r="F95" s="65"/>
      <c r="G95" s="58">
        <v>631</v>
      </c>
      <c r="H95" s="65"/>
      <c r="I95" s="65"/>
      <c r="J95" s="58" t="s">
        <v>167</v>
      </c>
      <c r="K95" s="61">
        <v>5</v>
      </c>
      <c r="L95" s="82"/>
    </row>
    <row r="96" spans="1:12" ht="18" customHeight="1">
      <c r="A96" s="58">
        <v>88</v>
      </c>
      <c r="B96" s="77" t="s">
        <v>388</v>
      </c>
      <c r="C96" s="62" t="s">
        <v>389</v>
      </c>
      <c r="D96" s="62"/>
      <c r="E96" s="58" t="s">
        <v>390</v>
      </c>
      <c r="F96" s="58"/>
      <c r="G96" s="58">
        <v>383</v>
      </c>
      <c r="H96" s="58"/>
      <c r="I96" s="58"/>
      <c r="J96" s="58" t="s">
        <v>391</v>
      </c>
      <c r="K96" s="61">
        <v>6</v>
      </c>
      <c r="L96" s="82"/>
    </row>
    <row r="97" spans="1:12" ht="18" customHeight="1">
      <c r="A97" s="58">
        <v>89</v>
      </c>
      <c r="B97" s="60" t="s">
        <v>176</v>
      </c>
      <c r="C97" s="60" t="s">
        <v>177</v>
      </c>
      <c r="D97" s="60"/>
      <c r="E97" s="58" t="s">
        <v>392</v>
      </c>
      <c r="F97" s="58"/>
      <c r="G97" s="58">
        <v>141</v>
      </c>
      <c r="H97" s="58"/>
      <c r="I97" s="58"/>
      <c r="J97" s="58" t="s">
        <v>178</v>
      </c>
      <c r="K97" s="61">
        <v>1</v>
      </c>
      <c r="L97" s="82"/>
    </row>
    <row r="98" spans="1:12" ht="18" customHeight="1">
      <c r="A98" s="58">
        <v>90</v>
      </c>
      <c r="B98" s="60" t="s">
        <v>181</v>
      </c>
      <c r="C98" s="60" t="s">
        <v>182</v>
      </c>
      <c r="D98" s="60"/>
      <c r="E98" s="65" t="s">
        <v>393</v>
      </c>
      <c r="F98" s="65"/>
      <c r="G98" s="58">
        <v>304</v>
      </c>
      <c r="H98" s="65"/>
      <c r="I98" s="65"/>
      <c r="J98" s="62" t="s">
        <v>183</v>
      </c>
      <c r="K98" s="61">
        <v>2</v>
      </c>
    </row>
    <row r="99" spans="1:12" ht="18" customHeight="1">
      <c r="A99" s="58">
        <v>91</v>
      </c>
      <c r="B99" s="60" t="s">
        <v>103</v>
      </c>
      <c r="C99" s="60" t="s">
        <v>394</v>
      </c>
      <c r="D99" s="60"/>
      <c r="E99" s="65" t="s">
        <v>395</v>
      </c>
      <c r="F99" s="65"/>
      <c r="G99" s="58">
        <v>584</v>
      </c>
      <c r="H99" s="65"/>
      <c r="I99" s="65"/>
      <c r="J99" s="58" t="s">
        <v>183</v>
      </c>
      <c r="K99" s="61">
        <v>3</v>
      </c>
    </row>
    <row r="100" spans="1:12" ht="18" customHeight="1">
      <c r="A100" s="58">
        <v>92</v>
      </c>
      <c r="B100" s="69" t="s">
        <v>396</v>
      </c>
      <c r="C100" s="62" t="s">
        <v>397</v>
      </c>
      <c r="D100" s="62"/>
      <c r="E100" s="58" t="s">
        <v>398</v>
      </c>
      <c r="F100" s="58"/>
      <c r="G100" s="58">
        <v>100</v>
      </c>
      <c r="H100" s="58"/>
      <c r="I100" s="58"/>
      <c r="J100" s="58" t="s">
        <v>186</v>
      </c>
      <c r="K100" s="61">
        <v>4</v>
      </c>
    </row>
    <row r="101" spans="1:12" ht="18" customHeight="1">
      <c r="A101" s="58">
        <v>93</v>
      </c>
      <c r="B101" s="69" t="s">
        <v>399</v>
      </c>
      <c r="C101" s="62" t="s">
        <v>400</v>
      </c>
      <c r="D101" s="62"/>
      <c r="E101" s="58" t="s">
        <v>401</v>
      </c>
      <c r="F101" s="58"/>
      <c r="G101" s="58">
        <v>277</v>
      </c>
      <c r="H101" s="58"/>
      <c r="I101" s="58"/>
      <c r="J101" s="58" t="s">
        <v>186</v>
      </c>
      <c r="K101" s="61">
        <v>5</v>
      </c>
    </row>
    <row r="102" spans="1:12" ht="18" customHeight="1">
      <c r="A102" s="58">
        <v>94</v>
      </c>
      <c r="B102" s="69" t="s">
        <v>402</v>
      </c>
      <c r="C102" s="62" t="s">
        <v>403</v>
      </c>
      <c r="D102" s="62"/>
      <c r="E102" s="58" t="s">
        <v>401</v>
      </c>
      <c r="F102" s="58"/>
      <c r="G102" s="58">
        <v>347</v>
      </c>
      <c r="H102" s="58"/>
      <c r="I102" s="58"/>
      <c r="J102" s="58" t="s">
        <v>186</v>
      </c>
      <c r="K102" s="61">
        <v>6</v>
      </c>
    </row>
    <row r="103" spans="1:12" ht="18" customHeight="1">
      <c r="A103" s="58">
        <v>95</v>
      </c>
      <c r="B103" s="60" t="s">
        <v>404</v>
      </c>
      <c r="C103" s="62" t="s">
        <v>405</v>
      </c>
      <c r="D103" s="62"/>
      <c r="E103" s="58" t="s">
        <v>398</v>
      </c>
      <c r="F103" s="58"/>
      <c r="G103" s="58">
        <v>368</v>
      </c>
      <c r="H103" s="58"/>
      <c r="I103" s="58"/>
      <c r="J103" s="58" t="s">
        <v>186</v>
      </c>
      <c r="K103" s="61">
        <v>7</v>
      </c>
    </row>
    <row r="104" spans="1:12" ht="18" customHeight="1">
      <c r="A104" s="58">
        <v>96</v>
      </c>
      <c r="B104" s="69" t="s">
        <v>406</v>
      </c>
      <c r="C104" s="60" t="s">
        <v>407</v>
      </c>
      <c r="D104" s="60"/>
      <c r="E104" s="83" t="s">
        <v>401</v>
      </c>
      <c r="F104" s="83"/>
      <c r="G104" s="58">
        <v>376</v>
      </c>
      <c r="H104" s="83"/>
      <c r="I104" s="83"/>
      <c r="J104" s="58" t="s">
        <v>186</v>
      </c>
      <c r="K104" s="61">
        <v>8</v>
      </c>
    </row>
    <row r="105" spans="1:12" ht="18" customHeight="1">
      <c r="A105" s="58">
        <v>97</v>
      </c>
      <c r="B105" s="60" t="s">
        <v>189</v>
      </c>
      <c r="C105" s="62" t="s">
        <v>190</v>
      </c>
      <c r="D105" s="62"/>
      <c r="E105" s="58" t="s">
        <v>398</v>
      </c>
      <c r="F105" s="58"/>
      <c r="G105" s="58">
        <v>409</v>
      </c>
      <c r="H105" s="58"/>
      <c r="I105" s="58"/>
      <c r="J105" s="58" t="s">
        <v>186</v>
      </c>
      <c r="K105" s="61">
        <v>9</v>
      </c>
    </row>
    <row r="106" spans="1:12" ht="18" customHeight="1">
      <c r="A106" s="58">
        <v>98</v>
      </c>
      <c r="B106" s="60" t="s">
        <v>189</v>
      </c>
      <c r="C106" s="58" t="s">
        <v>191</v>
      </c>
      <c r="D106" s="58"/>
      <c r="E106" s="58" t="s">
        <v>398</v>
      </c>
      <c r="F106" s="58"/>
      <c r="G106" s="58">
        <v>410</v>
      </c>
      <c r="H106" s="58"/>
      <c r="I106" s="58"/>
      <c r="J106" s="58" t="s">
        <v>186</v>
      </c>
      <c r="K106" s="61">
        <v>10</v>
      </c>
    </row>
    <row r="107" spans="1:12" ht="18" customHeight="1">
      <c r="A107" s="58">
        <v>99</v>
      </c>
      <c r="B107" s="69" t="s">
        <v>408</v>
      </c>
      <c r="C107" s="58" t="s">
        <v>409</v>
      </c>
      <c r="D107" s="58"/>
      <c r="E107" s="58" t="s">
        <v>401</v>
      </c>
      <c r="F107" s="58"/>
      <c r="G107" s="58">
        <v>437</v>
      </c>
      <c r="H107" s="58"/>
      <c r="I107" s="58"/>
      <c r="J107" s="58" t="s">
        <v>186</v>
      </c>
      <c r="K107" s="61">
        <v>11</v>
      </c>
    </row>
    <row r="108" spans="1:12" ht="18" customHeight="1">
      <c r="A108" s="58">
        <v>100</v>
      </c>
      <c r="B108" s="60" t="s">
        <v>410</v>
      </c>
      <c r="C108" s="62" t="s">
        <v>411</v>
      </c>
      <c r="D108" s="62"/>
      <c r="E108" s="58" t="s">
        <v>398</v>
      </c>
      <c r="F108" s="58"/>
      <c r="G108" s="58">
        <v>467</v>
      </c>
      <c r="H108" s="58"/>
      <c r="I108" s="58"/>
      <c r="J108" s="58" t="s">
        <v>186</v>
      </c>
      <c r="K108" s="61">
        <v>12</v>
      </c>
    </row>
    <row r="109" spans="1:12" ht="18" customHeight="1">
      <c r="A109" s="58">
        <v>101</v>
      </c>
      <c r="B109" s="60" t="s">
        <v>412</v>
      </c>
      <c r="C109" s="60" t="s">
        <v>413</v>
      </c>
      <c r="D109" s="60">
        <v>1</v>
      </c>
      <c r="E109" s="83" t="s">
        <v>398</v>
      </c>
      <c r="F109" s="83"/>
      <c r="G109" s="58">
        <v>588</v>
      </c>
      <c r="H109" s="83"/>
      <c r="I109" s="83"/>
      <c r="J109" s="58" t="s">
        <v>186</v>
      </c>
      <c r="K109" s="61">
        <v>13</v>
      </c>
    </row>
    <row r="110" spans="1:12" ht="18" customHeight="1">
      <c r="A110" s="58">
        <v>102</v>
      </c>
      <c r="B110" s="84" t="s">
        <v>414</v>
      </c>
      <c r="C110" s="85" t="s">
        <v>415</v>
      </c>
      <c r="D110" s="85"/>
      <c r="E110" s="58" t="s">
        <v>416</v>
      </c>
      <c r="F110" s="58"/>
      <c r="G110" s="58">
        <v>147</v>
      </c>
      <c r="H110" s="58"/>
      <c r="I110" s="58"/>
      <c r="J110" s="58" t="s">
        <v>417</v>
      </c>
      <c r="K110" s="61">
        <v>14</v>
      </c>
    </row>
    <row r="111" spans="1:12" ht="18" customHeight="1">
      <c r="A111" s="58">
        <v>103</v>
      </c>
      <c r="B111" s="84" t="s">
        <v>418</v>
      </c>
      <c r="C111" s="85" t="s">
        <v>419</v>
      </c>
      <c r="D111" s="85"/>
      <c r="E111" s="58" t="s">
        <v>420</v>
      </c>
      <c r="F111" s="58"/>
      <c r="G111" s="58">
        <v>212</v>
      </c>
      <c r="H111" s="58"/>
      <c r="I111" s="58"/>
      <c r="J111" s="58" t="s">
        <v>417</v>
      </c>
      <c r="K111" s="61">
        <v>15</v>
      </c>
    </row>
    <row r="112" spans="1:12" ht="18" customHeight="1">
      <c r="A112" s="58">
        <v>104</v>
      </c>
      <c r="B112" s="60" t="s">
        <v>421</v>
      </c>
      <c r="C112" s="85" t="s">
        <v>422</v>
      </c>
      <c r="D112" s="85"/>
      <c r="E112" s="58" t="s">
        <v>423</v>
      </c>
      <c r="F112" s="58"/>
      <c r="G112" s="58">
        <v>592</v>
      </c>
      <c r="H112" s="58"/>
      <c r="I112" s="58"/>
      <c r="J112" s="58" t="s">
        <v>417</v>
      </c>
      <c r="K112" s="61">
        <v>16</v>
      </c>
    </row>
    <row r="113" spans="1:12" ht="18" customHeight="1">
      <c r="A113" s="58">
        <v>105</v>
      </c>
      <c r="B113" s="60" t="s">
        <v>194</v>
      </c>
      <c r="C113" s="58" t="s">
        <v>424</v>
      </c>
      <c r="D113" s="58"/>
      <c r="E113" s="65" t="s">
        <v>425</v>
      </c>
      <c r="F113" s="65"/>
      <c r="G113" s="58">
        <v>34</v>
      </c>
      <c r="H113" s="65"/>
      <c r="I113" s="65"/>
      <c r="J113" s="58" t="s">
        <v>196</v>
      </c>
      <c r="K113" s="61">
        <v>17</v>
      </c>
    </row>
    <row r="114" spans="1:12" ht="18" customHeight="1">
      <c r="A114" s="58">
        <v>106</v>
      </c>
      <c r="B114" s="60" t="s">
        <v>426</v>
      </c>
      <c r="C114" s="58" t="s">
        <v>427</v>
      </c>
      <c r="D114" s="58"/>
      <c r="E114" s="65" t="s">
        <v>428</v>
      </c>
      <c r="F114" s="65"/>
      <c r="G114" s="58">
        <v>37</v>
      </c>
      <c r="H114" s="65"/>
      <c r="I114" s="65"/>
      <c r="J114" s="58" t="s">
        <v>196</v>
      </c>
      <c r="K114" s="61">
        <v>18</v>
      </c>
    </row>
    <row r="115" spans="1:12" ht="18" customHeight="1">
      <c r="A115" s="58">
        <v>107</v>
      </c>
      <c r="B115" s="60" t="s">
        <v>429</v>
      </c>
      <c r="C115" s="58" t="s">
        <v>430</v>
      </c>
      <c r="D115" s="58"/>
      <c r="E115" s="65" t="s">
        <v>431</v>
      </c>
      <c r="F115" s="65"/>
      <c r="G115" s="58">
        <v>357</v>
      </c>
      <c r="H115" s="65"/>
      <c r="I115" s="65"/>
      <c r="J115" s="58" t="s">
        <v>196</v>
      </c>
      <c r="K115" s="61">
        <v>19</v>
      </c>
    </row>
    <row r="116" spans="1:12" ht="18" customHeight="1">
      <c r="A116" s="58">
        <v>108</v>
      </c>
      <c r="B116" s="60" t="s">
        <v>197</v>
      </c>
      <c r="C116" s="58" t="s">
        <v>198</v>
      </c>
      <c r="D116" s="58"/>
      <c r="E116" s="65" t="s">
        <v>432</v>
      </c>
      <c r="F116" s="65"/>
      <c r="G116" s="58">
        <v>473</v>
      </c>
      <c r="H116" s="65"/>
      <c r="I116" s="65"/>
      <c r="J116" s="58" t="s">
        <v>196</v>
      </c>
      <c r="K116" s="61">
        <v>20</v>
      </c>
    </row>
    <row r="117" spans="1:12" ht="18" customHeight="1">
      <c r="A117" s="58">
        <v>109</v>
      </c>
      <c r="B117" s="60" t="s">
        <v>199</v>
      </c>
      <c r="C117" s="60" t="s">
        <v>200</v>
      </c>
      <c r="D117" s="60"/>
      <c r="E117" s="65" t="s">
        <v>425</v>
      </c>
      <c r="F117" s="65"/>
      <c r="G117" s="58">
        <v>577</v>
      </c>
      <c r="H117" s="65"/>
      <c r="I117" s="65"/>
      <c r="J117" s="58" t="s">
        <v>196</v>
      </c>
      <c r="K117" s="61">
        <v>21</v>
      </c>
    </row>
    <row r="118" spans="1:12" ht="18" customHeight="1">
      <c r="A118" s="58">
        <v>110</v>
      </c>
      <c r="B118" s="77" t="s">
        <v>204</v>
      </c>
      <c r="C118" s="66" t="s">
        <v>205</v>
      </c>
      <c r="D118" s="66"/>
      <c r="E118" s="60" t="s">
        <v>433</v>
      </c>
      <c r="F118" s="60"/>
      <c r="G118" s="58">
        <v>21</v>
      </c>
      <c r="H118" s="60"/>
      <c r="I118" s="60"/>
      <c r="J118" s="58" t="s">
        <v>206</v>
      </c>
      <c r="K118" s="61">
        <v>22</v>
      </c>
    </row>
    <row r="119" spans="1:12" ht="18" customHeight="1">
      <c r="A119" s="58">
        <v>111</v>
      </c>
      <c r="B119" s="77" t="s">
        <v>434</v>
      </c>
      <c r="C119" s="66" t="s">
        <v>435</v>
      </c>
      <c r="D119" s="66"/>
      <c r="E119" s="60" t="s">
        <v>436</v>
      </c>
      <c r="F119" s="60"/>
      <c r="G119" s="58">
        <v>146</v>
      </c>
      <c r="H119" s="60"/>
      <c r="I119" s="60"/>
      <c r="J119" s="58" t="s">
        <v>206</v>
      </c>
      <c r="K119" s="61">
        <v>1</v>
      </c>
      <c r="L119" s="82"/>
    </row>
    <row r="120" spans="1:12" ht="18" customHeight="1">
      <c r="A120" s="58">
        <v>112</v>
      </c>
      <c r="B120" s="77" t="s">
        <v>13</v>
      </c>
      <c r="C120" s="66" t="s">
        <v>207</v>
      </c>
      <c r="D120" s="66"/>
      <c r="E120" s="60" t="s">
        <v>437</v>
      </c>
      <c r="F120" s="60"/>
      <c r="G120" s="58">
        <v>167</v>
      </c>
      <c r="H120" s="60"/>
      <c r="I120" s="60"/>
      <c r="J120" s="58" t="s">
        <v>206</v>
      </c>
      <c r="K120" s="61">
        <v>2</v>
      </c>
    </row>
    <row r="121" spans="1:12" ht="18" customHeight="1">
      <c r="A121" s="58">
        <v>113</v>
      </c>
      <c r="B121" s="63" t="s">
        <v>438</v>
      </c>
      <c r="C121" s="66" t="s">
        <v>439</v>
      </c>
      <c r="D121" s="66"/>
      <c r="E121" s="58" t="s">
        <v>440</v>
      </c>
      <c r="F121" s="58"/>
      <c r="G121" s="58">
        <v>56</v>
      </c>
      <c r="H121" s="58"/>
      <c r="I121" s="58"/>
      <c r="J121" s="58" t="s">
        <v>441</v>
      </c>
      <c r="K121" s="61">
        <v>3</v>
      </c>
    </row>
    <row r="122" spans="1:12" ht="18" customHeight="1">
      <c r="A122" s="58">
        <v>114</v>
      </c>
      <c r="B122" s="63" t="s">
        <v>442</v>
      </c>
      <c r="C122" s="66" t="s">
        <v>443</v>
      </c>
      <c r="D122" s="66"/>
      <c r="E122" s="58" t="s">
        <v>440</v>
      </c>
      <c r="F122" s="58"/>
      <c r="G122" s="58">
        <v>274</v>
      </c>
      <c r="H122" s="58"/>
      <c r="I122" s="58"/>
      <c r="J122" s="58" t="s">
        <v>441</v>
      </c>
      <c r="K122" s="61">
        <v>4</v>
      </c>
    </row>
    <row r="123" spans="1:12" ht="18" customHeight="1">
      <c r="A123" s="58">
        <v>115</v>
      </c>
      <c r="B123" s="63" t="s">
        <v>444</v>
      </c>
      <c r="C123" s="66" t="s">
        <v>445</v>
      </c>
      <c r="D123" s="66"/>
      <c r="E123" s="58" t="s">
        <v>440</v>
      </c>
      <c r="F123" s="58"/>
      <c r="G123" s="58">
        <v>557</v>
      </c>
      <c r="H123" s="58"/>
      <c r="I123" s="58"/>
      <c r="J123" s="58" t="s">
        <v>441</v>
      </c>
      <c r="K123" s="61">
        <v>5</v>
      </c>
    </row>
    <row r="124" spans="1:12" ht="18" customHeight="1">
      <c r="A124" s="58">
        <v>116</v>
      </c>
      <c r="B124" s="59" t="s">
        <v>444</v>
      </c>
      <c r="C124" s="66" t="s">
        <v>446</v>
      </c>
      <c r="D124" s="66"/>
      <c r="E124" s="58" t="s">
        <v>440</v>
      </c>
      <c r="F124" s="58"/>
      <c r="G124" s="58">
        <v>575</v>
      </c>
      <c r="H124" s="58"/>
      <c r="I124" s="58"/>
      <c r="J124" s="58" t="s">
        <v>441</v>
      </c>
      <c r="K124" s="61">
        <v>1</v>
      </c>
      <c r="L124" s="82"/>
    </row>
    <row r="125" spans="1:12" ht="18" customHeight="1">
      <c r="A125" s="58">
        <v>117</v>
      </c>
      <c r="B125" s="59" t="s">
        <v>447</v>
      </c>
      <c r="C125" s="62" t="s">
        <v>448</v>
      </c>
      <c r="D125" s="62"/>
      <c r="E125" s="58" t="s">
        <v>449</v>
      </c>
      <c r="F125" s="58"/>
      <c r="G125" s="58">
        <v>150</v>
      </c>
      <c r="H125" s="58"/>
      <c r="I125" s="58"/>
      <c r="J125" s="58" t="s">
        <v>450</v>
      </c>
      <c r="K125" s="61">
        <v>2</v>
      </c>
      <c r="L125" s="82"/>
    </row>
    <row r="126" spans="1:12" ht="18" customHeight="1">
      <c r="A126" s="58">
        <v>118</v>
      </c>
      <c r="B126" s="60" t="s">
        <v>451</v>
      </c>
      <c r="C126" s="62" t="s">
        <v>452</v>
      </c>
      <c r="D126" s="62"/>
      <c r="E126" s="58" t="s">
        <v>453</v>
      </c>
      <c r="F126" s="58"/>
      <c r="G126" s="58">
        <v>195</v>
      </c>
      <c r="H126" s="58"/>
      <c r="I126" s="58"/>
      <c r="J126" s="58" t="s">
        <v>450</v>
      </c>
      <c r="K126" s="61">
        <v>3</v>
      </c>
      <c r="L126" s="82"/>
    </row>
    <row r="127" spans="1:12" ht="18" customHeight="1">
      <c r="A127" s="58">
        <v>119</v>
      </c>
      <c r="B127" s="86" t="s">
        <v>454</v>
      </c>
      <c r="C127" s="66" t="s">
        <v>455</v>
      </c>
      <c r="D127" s="66">
        <v>1</v>
      </c>
      <c r="E127" s="58" t="s">
        <v>456</v>
      </c>
      <c r="F127" s="58"/>
      <c r="G127" s="58">
        <v>244</v>
      </c>
      <c r="H127" s="58"/>
      <c r="I127" s="58"/>
      <c r="J127" s="58" t="s">
        <v>450</v>
      </c>
      <c r="K127" s="61">
        <v>4</v>
      </c>
      <c r="L127" s="82"/>
    </row>
    <row r="129" spans="2:10" ht="18" customHeight="1">
      <c r="B129" s="32" t="s">
        <v>457</v>
      </c>
      <c r="C129" s="32"/>
      <c r="D129" s="32"/>
      <c r="E129" s="32"/>
      <c r="F129" s="32"/>
      <c r="G129" s="32"/>
      <c r="H129" s="32"/>
      <c r="I129" s="32"/>
      <c r="J129" s="32"/>
    </row>
    <row r="130" spans="2:10" ht="18" customHeight="1"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2:10" ht="18" customHeight="1">
      <c r="B131" s="33"/>
      <c r="C131" s="33"/>
      <c r="D131" s="33"/>
      <c r="E131" s="87" t="s">
        <v>458</v>
      </c>
      <c r="F131" s="87"/>
      <c r="G131" s="87"/>
      <c r="H131" s="87"/>
      <c r="I131" s="32"/>
      <c r="J131" s="34" t="s">
        <v>459</v>
      </c>
    </row>
    <row r="132" spans="2:10" ht="18" customHeight="1">
      <c r="B132" s="31"/>
      <c r="C132" s="36" t="s">
        <v>214</v>
      </c>
      <c r="D132" s="88"/>
      <c r="E132" s="89" t="s">
        <v>215</v>
      </c>
      <c r="F132" s="89"/>
      <c r="G132" s="89"/>
      <c r="H132" s="89"/>
      <c r="I132" s="32"/>
      <c r="J132" s="37" t="s">
        <v>215</v>
      </c>
    </row>
    <row r="133" spans="2:10" ht="18" customHeight="1">
      <c r="B133" s="38"/>
      <c r="C133" s="38"/>
      <c r="D133" s="90"/>
      <c r="E133" s="90"/>
      <c r="F133" s="38"/>
      <c r="G133" s="38"/>
      <c r="H133" s="38"/>
      <c r="I133" s="32"/>
      <c r="J133" s="32"/>
    </row>
    <row r="134" spans="2:10" ht="18" customHeight="1">
      <c r="B134" s="35"/>
      <c r="C134" s="38"/>
      <c r="D134" s="90"/>
      <c r="E134" s="90"/>
      <c r="F134" s="89"/>
      <c r="G134" s="89"/>
      <c r="H134" s="90"/>
      <c r="I134" s="32"/>
      <c r="J134" s="32"/>
    </row>
    <row r="135" spans="2:10" ht="18" customHeight="1">
      <c r="B135" s="35"/>
      <c r="C135" s="40"/>
      <c r="D135" s="40"/>
      <c r="E135" s="91"/>
      <c r="F135" s="91"/>
      <c r="G135" s="40"/>
      <c r="H135" s="40"/>
      <c r="I135" s="32"/>
      <c r="J135" s="32"/>
    </row>
    <row r="136" spans="2:10" ht="18" customHeight="1"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2:10" ht="18" customHeight="1"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2:10" ht="18" customHeight="1">
      <c r="B138" s="32"/>
      <c r="C138" s="41" t="s">
        <v>216</v>
      </c>
      <c r="D138" s="32"/>
      <c r="E138" s="32"/>
      <c r="F138" s="32"/>
      <c r="G138" s="32"/>
      <c r="H138" s="32"/>
      <c r="I138" s="32"/>
      <c r="J138" s="32"/>
    </row>
  </sheetData>
  <mergeCells count="4">
    <mergeCell ref="A5:J5"/>
    <mergeCell ref="A6:J6"/>
    <mergeCell ref="E132:H132"/>
    <mergeCell ref="F134:G134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78"/>
  <sheetViews>
    <sheetView tabSelected="1" workbookViewId="0">
      <selection activeCell="D11" sqref="D11"/>
    </sheetView>
  </sheetViews>
  <sheetFormatPr defaultRowHeight="15.75"/>
  <cols>
    <col min="1" max="1" width="6" style="38" customWidth="1"/>
    <col min="2" max="2" width="21.85546875" style="38" customWidth="1"/>
    <col min="3" max="3" width="9.140625" style="38"/>
    <col min="4" max="4" width="15.42578125" style="38" customWidth="1"/>
    <col min="5" max="5" width="9.140625" style="38" customWidth="1"/>
    <col min="6" max="6" width="13" style="38" customWidth="1"/>
    <col min="7" max="7" width="9.140625" style="38"/>
    <col min="8" max="8" width="15.28515625" style="38" customWidth="1"/>
    <col min="9" max="16384" width="9.140625" style="38"/>
  </cols>
  <sheetData>
    <row r="2" spans="1:8">
      <c r="A2" s="92" t="s">
        <v>0</v>
      </c>
      <c r="B2" s="92"/>
      <c r="D2" s="36"/>
      <c r="E2" s="36" t="s">
        <v>217</v>
      </c>
      <c r="F2" s="36"/>
      <c r="G2" s="36"/>
      <c r="H2" s="36"/>
    </row>
    <row r="3" spans="1:8" ht="16.5">
      <c r="A3" s="36" t="s">
        <v>2</v>
      </c>
      <c r="B3" s="36"/>
      <c r="C3" s="36"/>
      <c r="E3" s="140"/>
      <c r="F3" s="141" t="s">
        <v>3</v>
      </c>
      <c r="G3" s="141"/>
      <c r="H3" s="140"/>
    </row>
    <row r="4" spans="1:8">
      <c r="A4" s="36"/>
      <c r="B4" s="36"/>
      <c r="C4" s="92"/>
      <c r="D4" s="92"/>
      <c r="E4" s="92"/>
      <c r="F4" s="92"/>
      <c r="G4" s="92"/>
      <c r="H4" s="92"/>
    </row>
    <row r="5" spans="1:8">
      <c r="A5" s="92"/>
      <c r="B5" s="92"/>
      <c r="C5" s="92"/>
      <c r="D5" s="92"/>
      <c r="E5" s="92"/>
      <c r="F5" s="92"/>
      <c r="G5" s="92"/>
      <c r="H5" s="92"/>
    </row>
    <row r="6" spans="1:8" ht="18.75">
      <c r="A6" s="94" t="s">
        <v>531</v>
      </c>
      <c r="B6" s="94"/>
      <c r="C6" s="94"/>
      <c r="D6" s="94"/>
      <c r="E6" s="94"/>
      <c r="F6" s="94"/>
      <c r="G6" s="94"/>
      <c r="H6" s="94"/>
    </row>
    <row r="7" spans="1:8" ht="20.25">
      <c r="A7" s="142" t="s">
        <v>532</v>
      </c>
      <c r="B7" s="142"/>
      <c r="C7" s="142"/>
      <c r="D7" s="142"/>
      <c r="E7" s="142"/>
      <c r="F7" s="142"/>
      <c r="G7" s="142"/>
      <c r="H7" s="142"/>
    </row>
    <row r="8" spans="1:8" ht="20.25">
      <c r="A8" s="143"/>
      <c r="B8" s="143"/>
      <c r="C8" s="143"/>
      <c r="D8" s="143"/>
      <c r="E8" s="143"/>
      <c r="F8" s="143"/>
      <c r="G8" s="144"/>
      <c r="H8" s="143"/>
    </row>
    <row r="9" spans="1:8">
      <c r="A9" s="96" t="s">
        <v>462</v>
      </c>
      <c r="B9" s="97" t="s">
        <v>9</v>
      </c>
      <c r="C9" s="98" t="s">
        <v>533</v>
      </c>
      <c r="D9" s="99"/>
      <c r="E9" s="99"/>
      <c r="F9" s="100"/>
      <c r="G9" s="101" t="s">
        <v>464</v>
      </c>
      <c r="H9" s="102" t="s">
        <v>465</v>
      </c>
    </row>
    <row r="10" spans="1:8" ht="63">
      <c r="A10" s="96"/>
      <c r="B10" s="97"/>
      <c r="C10" s="103" t="s">
        <v>466</v>
      </c>
      <c r="D10" s="103" t="s">
        <v>467</v>
      </c>
      <c r="E10" s="103" t="s">
        <v>468</v>
      </c>
      <c r="F10" s="103" t="s">
        <v>534</v>
      </c>
      <c r="G10" s="104"/>
      <c r="H10" s="102"/>
    </row>
    <row r="11" spans="1:8" ht="31.5">
      <c r="A11" s="105"/>
      <c r="B11" s="106" t="s">
        <v>470</v>
      </c>
      <c r="C11" s="103">
        <f t="shared" ref="C11:H11" si="0">SUM(C12:C25)</f>
        <v>54</v>
      </c>
      <c r="D11" s="103">
        <f t="shared" si="0"/>
        <v>15120000</v>
      </c>
      <c r="E11" s="103">
        <f t="shared" si="0"/>
        <v>7</v>
      </c>
      <c r="F11" s="103">
        <f t="shared" si="0"/>
        <v>980000</v>
      </c>
      <c r="G11" s="103">
        <f>SUM(G12:G25)</f>
        <v>61</v>
      </c>
      <c r="H11" s="103">
        <f t="shared" si="0"/>
        <v>16100000</v>
      </c>
    </row>
    <row r="12" spans="1:8">
      <c r="A12" s="107">
        <v>1</v>
      </c>
      <c r="B12" s="145" t="s">
        <v>471</v>
      </c>
      <c r="C12" s="109">
        <v>10</v>
      </c>
      <c r="D12" s="109">
        <f>280000*C12</f>
        <v>2800000</v>
      </c>
      <c r="E12" s="109">
        <v>4</v>
      </c>
      <c r="F12" s="109">
        <f>140000*E12</f>
        <v>560000</v>
      </c>
      <c r="G12" s="110">
        <f>C12+E12</f>
        <v>14</v>
      </c>
      <c r="H12" s="111">
        <f>D12+F12</f>
        <v>3360000</v>
      </c>
    </row>
    <row r="13" spans="1:8">
      <c r="A13" s="107">
        <v>2</v>
      </c>
      <c r="B13" s="145" t="s">
        <v>472</v>
      </c>
      <c r="C13" s="109">
        <v>3</v>
      </c>
      <c r="D13" s="109">
        <f>280000*C13</f>
        <v>840000</v>
      </c>
      <c r="E13" s="109">
        <v>1</v>
      </c>
      <c r="F13" s="109">
        <f>140000*E13</f>
        <v>140000</v>
      </c>
      <c r="G13" s="110">
        <f t="shared" ref="G13:H63" si="1">C13+E13</f>
        <v>4</v>
      </c>
      <c r="H13" s="111">
        <f t="shared" si="1"/>
        <v>980000</v>
      </c>
    </row>
    <row r="14" spans="1:8" ht="30">
      <c r="A14" s="107">
        <v>3</v>
      </c>
      <c r="B14" s="147" t="s">
        <v>474</v>
      </c>
      <c r="C14" s="109">
        <v>1</v>
      </c>
      <c r="D14" s="109">
        <v>280000</v>
      </c>
      <c r="E14" s="109"/>
      <c r="F14" s="109"/>
      <c r="G14" s="110">
        <f t="shared" si="1"/>
        <v>1</v>
      </c>
      <c r="H14" s="111">
        <f t="shared" si="1"/>
        <v>280000</v>
      </c>
    </row>
    <row r="15" spans="1:8">
      <c r="A15" s="107">
        <v>4</v>
      </c>
      <c r="B15" s="145" t="s">
        <v>475</v>
      </c>
      <c r="C15" s="109">
        <v>4</v>
      </c>
      <c r="D15" s="109">
        <f t="shared" ref="D15:D25" si="2">280000*C15</f>
        <v>1120000</v>
      </c>
      <c r="E15" s="109"/>
      <c r="F15" s="109">
        <f>140000*E15</f>
        <v>0</v>
      </c>
      <c r="G15" s="110">
        <f t="shared" si="1"/>
        <v>4</v>
      </c>
      <c r="H15" s="111">
        <f t="shared" si="1"/>
        <v>1120000</v>
      </c>
    </row>
    <row r="16" spans="1:8">
      <c r="A16" s="107">
        <v>5</v>
      </c>
      <c r="B16" s="145" t="s">
        <v>476</v>
      </c>
      <c r="C16" s="109">
        <v>1</v>
      </c>
      <c r="D16" s="109">
        <f t="shared" si="2"/>
        <v>280000</v>
      </c>
      <c r="E16" s="109"/>
      <c r="F16" s="109"/>
      <c r="G16" s="110">
        <f t="shared" si="1"/>
        <v>1</v>
      </c>
      <c r="H16" s="111">
        <f t="shared" si="1"/>
        <v>280000</v>
      </c>
    </row>
    <row r="17" spans="1:8">
      <c r="A17" s="107">
        <v>6</v>
      </c>
      <c r="B17" s="115" t="s">
        <v>477</v>
      </c>
      <c r="C17" s="110">
        <v>2</v>
      </c>
      <c r="D17" s="109">
        <f t="shared" si="2"/>
        <v>560000</v>
      </c>
      <c r="E17" s="110"/>
      <c r="F17" s="109">
        <f t="shared" ref="F17:F25" si="3">140000*E17</f>
        <v>0</v>
      </c>
      <c r="G17" s="110">
        <f t="shared" si="1"/>
        <v>2</v>
      </c>
      <c r="H17" s="111">
        <f t="shared" si="1"/>
        <v>560000</v>
      </c>
    </row>
    <row r="18" spans="1:8">
      <c r="A18" s="107">
        <v>7</v>
      </c>
      <c r="B18" s="145" t="s">
        <v>478</v>
      </c>
      <c r="C18" s="109">
        <v>1</v>
      </c>
      <c r="D18" s="109">
        <f t="shared" si="2"/>
        <v>280000</v>
      </c>
      <c r="E18" s="109">
        <v>0</v>
      </c>
      <c r="F18" s="109">
        <f t="shared" si="3"/>
        <v>0</v>
      </c>
      <c r="G18" s="110">
        <f t="shared" si="1"/>
        <v>1</v>
      </c>
      <c r="H18" s="111">
        <f t="shared" si="1"/>
        <v>280000</v>
      </c>
    </row>
    <row r="19" spans="1:8">
      <c r="A19" s="107">
        <v>8</v>
      </c>
      <c r="B19" s="145" t="s">
        <v>479</v>
      </c>
      <c r="C19" s="109">
        <v>2</v>
      </c>
      <c r="D19" s="109">
        <f t="shared" si="2"/>
        <v>560000</v>
      </c>
      <c r="E19" s="109"/>
      <c r="F19" s="109">
        <f t="shared" si="3"/>
        <v>0</v>
      </c>
      <c r="G19" s="110">
        <f t="shared" si="1"/>
        <v>2</v>
      </c>
      <c r="H19" s="111">
        <f t="shared" si="1"/>
        <v>560000</v>
      </c>
    </row>
    <row r="20" spans="1:8">
      <c r="A20" s="107">
        <v>9</v>
      </c>
      <c r="B20" s="115" t="s">
        <v>480</v>
      </c>
      <c r="C20" s="110">
        <v>2</v>
      </c>
      <c r="D20" s="109">
        <f t="shared" si="2"/>
        <v>560000</v>
      </c>
      <c r="E20" s="110">
        <v>1</v>
      </c>
      <c r="F20" s="109">
        <f t="shared" si="3"/>
        <v>140000</v>
      </c>
      <c r="G20" s="110">
        <f t="shared" si="1"/>
        <v>3</v>
      </c>
      <c r="H20" s="111">
        <f t="shared" si="1"/>
        <v>700000</v>
      </c>
    </row>
    <row r="21" spans="1:8" s="117" customFormat="1">
      <c r="A21" s="107">
        <v>10</v>
      </c>
      <c r="B21" s="118" t="s">
        <v>481</v>
      </c>
      <c r="C21" s="109">
        <v>1</v>
      </c>
      <c r="D21" s="109">
        <f t="shared" si="2"/>
        <v>280000</v>
      </c>
      <c r="E21" s="109"/>
      <c r="F21" s="109">
        <f t="shared" si="3"/>
        <v>0</v>
      </c>
      <c r="G21" s="110">
        <f t="shared" si="1"/>
        <v>1</v>
      </c>
      <c r="H21" s="111">
        <f t="shared" si="1"/>
        <v>280000</v>
      </c>
    </row>
    <row r="22" spans="1:8" s="117" customFormat="1">
      <c r="A22" s="107">
        <v>11</v>
      </c>
      <c r="B22" s="118" t="s">
        <v>482</v>
      </c>
      <c r="C22" s="109">
        <v>1</v>
      </c>
      <c r="D22" s="109">
        <f t="shared" si="2"/>
        <v>280000</v>
      </c>
      <c r="E22" s="109"/>
      <c r="F22" s="109">
        <f t="shared" si="3"/>
        <v>0</v>
      </c>
      <c r="G22" s="110">
        <f t="shared" si="1"/>
        <v>1</v>
      </c>
      <c r="H22" s="111">
        <f t="shared" si="1"/>
        <v>280000</v>
      </c>
    </row>
    <row r="23" spans="1:8" s="117" customFormat="1">
      <c r="A23" s="107">
        <v>12</v>
      </c>
      <c r="B23" s="149" t="s">
        <v>483</v>
      </c>
      <c r="C23" s="110">
        <v>10</v>
      </c>
      <c r="D23" s="109">
        <f t="shared" si="2"/>
        <v>2800000</v>
      </c>
      <c r="E23" s="110"/>
      <c r="F23" s="109">
        <f t="shared" si="3"/>
        <v>0</v>
      </c>
      <c r="G23" s="110">
        <f t="shared" si="1"/>
        <v>10</v>
      </c>
      <c r="H23" s="111">
        <f t="shared" si="1"/>
        <v>2800000</v>
      </c>
    </row>
    <row r="24" spans="1:8" s="117" customFormat="1">
      <c r="A24" s="107">
        <v>13</v>
      </c>
      <c r="B24" s="149" t="s">
        <v>484</v>
      </c>
      <c r="C24" s="110">
        <v>1</v>
      </c>
      <c r="D24" s="109">
        <f t="shared" si="2"/>
        <v>280000</v>
      </c>
      <c r="E24" s="110"/>
      <c r="F24" s="109">
        <f t="shared" si="3"/>
        <v>0</v>
      </c>
      <c r="G24" s="110">
        <f t="shared" si="1"/>
        <v>1</v>
      </c>
      <c r="H24" s="111">
        <f t="shared" si="1"/>
        <v>280000</v>
      </c>
    </row>
    <row r="25" spans="1:8" s="117" customFormat="1">
      <c r="A25" s="107">
        <v>14</v>
      </c>
      <c r="B25" s="149" t="s">
        <v>485</v>
      </c>
      <c r="C25" s="110">
        <v>15</v>
      </c>
      <c r="D25" s="109">
        <f t="shared" si="2"/>
        <v>4200000</v>
      </c>
      <c r="E25" s="110">
        <v>1</v>
      </c>
      <c r="F25" s="109">
        <f t="shared" si="3"/>
        <v>140000</v>
      </c>
      <c r="G25" s="110">
        <f t="shared" si="1"/>
        <v>16</v>
      </c>
      <c r="H25" s="111">
        <f t="shared" si="1"/>
        <v>4340000</v>
      </c>
    </row>
    <row r="26" spans="1:8" s="117" customFormat="1">
      <c r="A26" s="107"/>
      <c r="B26" s="120" t="s">
        <v>487</v>
      </c>
      <c r="C26" s="150">
        <f t="shared" ref="C26:H26" si="4">SUM(C27:C46)</f>
        <v>895</v>
      </c>
      <c r="D26" s="150">
        <f t="shared" si="4"/>
        <v>250600000</v>
      </c>
      <c r="E26" s="150">
        <f t="shared" si="4"/>
        <v>70</v>
      </c>
      <c r="F26" s="150">
        <f t="shared" si="4"/>
        <v>9800000</v>
      </c>
      <c r="G26" s="150">
        <f t="shared" si="4"/>
        <v>965</v>
      </c>
      <c r="H26" s="150">
        <f t="shared" si="4"/>
        <v>260400000</v>
      </c>
    </row>
    <row r="27" spans="1:8" s="117" customFormat="1">
      <c r="A27" s="122">
        <v>1</v>
      </c>
      <c r="B27" s="151" t="s">
        <v>488</v>
      </c>
      <c r="C27" s="110">
        <v>7</v>
      </c>
      <c r="D27" s="110">
        <f t="shared" ref="D27:D46" si="5">280000*C27</f>
        <v>1960000</v>
      </c>
      <c r="E27" s="110">
        <v>1</v>
      </c>
      <c r="F27" s="110">
        <f t="shared" ref="F27:F45" si="6">E27*140000</f>
        <v>140000</v>
      </c>
      <c r="G27" s="110">
        <f>C27+E27</f>
        <v>8</v>
      </c>
      <c r="H27" s="111">
        <f t="shared" si="1"/>
        <v>2100000</v>
      </c>
    </row>
    <row r="28" spans="1:8" s="117" customFormat="1">
      <c r="A28" s="122">
        <v>2</v>
      </c>
      <c r="B28" s="115" t="s">
        <v>489</v>
      </c>
      <c r="C28" s="110">
        <v>13</v>
      </c>
      <c r="D28" s="110">
        <f t="shared" si="5"/>
        <v>3640000</v>
      </c>
      <c r="E28" s="110">
        <v>1</v>
      </c>
      <c r="F28" s="110">
        <f t="shared" si="6"/>
        <v>140000</v>
      </c>
      <c r="G28" s="110">
        <f t="shared" ref="G28:G46" si="7">C28+E28</f>
        <v>14</v>
      </c>
      <c r="H28" s="111">
        <f t="shared" si="1"/>
        <v>3780000</v>
      </c>
    </row>
    <row r="29" spans="1:8" s="117" customFormat="1">
      <c r="A29" s="122">
        <v>3</v>
      </c>
      <c r="B29" s="115" t="s">
        <v>490</v>
      </c>
      <c r="C29" s="110">
        <v>35</v>
      </c>
      <c r="D29" s="110">
        <f t="shared" si="5"/>
        <v>9800000</v>
      </c>
      <c r="E29" s="110">
        <v>9</v>
      </c>
      <c r="F29" s="110">
        <f t="shared" si="6"/>
        <v>1260000</v>
      </c>
      <c r="G29" s="110">
        <f t="shared" si="7"/>
        <v>44</v>
      </c>
      <c r="H29" s="111">
        <f t="shared" si="1"/>
        <v>11060000</v>
      </c>
    </row>
    <row r="30" spans="1:8" s="117" customFormat="1">
      <c r="A30" s="122">
        <v>4</v>
      </c>
      <c r="B30" s="118" t="s">
        <v>492</v>
      </c>
      <c r="C30" s="110">
        <v>22</v>
      </c>
      <c r="D30" s="110">
        <f t="shared" si="5"/>
        <v>6160000</v>
      </c>
      <c r="E30" s="110">
        <v>2</v>
      </c>
      <c r="F30" s="110">
        <f t="shared" si="6"/>
        <v>280000</v>
      </c>
      <c r="G30" s="110">
        <f t="shared" si="7"/>
        <v>24</v>
      </c>
      <c r="H30" s="111">
        <f t="shared" si="1"/>
        <v>6440000</v>
      </c>
    </row>
    <row r="31" spans="1:8" s="117" customFormat="1">
      <c r="A31" s="122">
        <v>5</v>
      </c>
      <c r="B31" s="149" t="s">
        <v>493</v>
      </c>
      <c r="C31" s="148">
        <v>43</v>
      </c>
      <c r="D31" s="110">
        <f t="shared" si="5"/>
        <v>12040000</v>
      </c>
      <c r="E31" s="110">
        <v>6</v>
      </c>
      <c r="F31" s="110">
        <f t="shared" si="6"/>
        <v>840000</v>
      </c>
      <c r="G31" s="110">
        <f t="shared" si="7"/>
        <v>49</v>
      </c>
      <c r="H31" s="111">
        <f t="shared" si="1"/>
        <v>12880000</v>
      </c>
    </row>
    <row r="32" spans="1:8" s="117" customFormat="1">
      <c r="A32" s="122">
        <v>6</v>
      </c>
      <c r="B32" s="118" t="s">
        <v>494</v>
      </c>
      <c r="C32" s="110">
        <v>19</v>
      </c>
      <c r="D32" s="110">
        <f t="shared" si="5"/>
        <v>5320000</v>
      </c>
      <c r="E32" s="110"/>
      <c r="F32" s="110">
        <f t="shared" si="6"/>
        <v>0</v>
      </c>
      <c r="G32" s="110">
        <f t="shared" si="7"/>
        <v>19</v>
      </c>
      <c r="H32" s="111">
        <f t="shared" si="1"/>
        <v>5320000</v>
      </c>
    </row>
    <row r="33" spans="1:8" s="117" customFormat="1">
      <c r="A33" s="122">
        <v>7</v>
      </c>
      <c r="B33" s="149" t="s">
        <v>495</v>
      </c>
      <c r="C33" s="110">
        <v>18</v>
      </c>
      <c r="D33" s="110">
        <f t="shared" si="5"/>
        <v>5040000</v>
      </c>
      <c r="E33" s="110">
        <v>6</v>
      </c>
      <c r="F33" s="110">
        <f t="shared" si="6"/>
        <v>840000</v>
      </c>
      <c r="G33" s="110">
        <f t="shared" si="7"/>
        <v>24</v>
      </c>
      <c r="H33" s="111">
        <f t="shared" si="1"/>
        <v>5880000</v>
      </c>
    </row>
    <row r="34" spans="1:8" s="117" customFormat="1">
      <c r="A34" s="122">
        <v>8</v>
      </c>
      <c r="B34" s="152" t="s">
        <v>496</v>
      </c>
      <c r="C34" s="110">
        <v>228</v>
      </c>
      <c r="D34" s="110">
        <f t="shared" si="5"/>
        <v>63840000</v>
      </c>
      <c r="E34" s="110">
        <v>18</v>
      </c>
      <c r="F34" s="110">
        <f t="shared" si="6"/>
        <v>2520000</v>
      </c>
      <c r="G34" s="110">
        <f t="shared" si="7"/>
        <v>246</v>
      </c>
      <c r="H34" s="111">
        <f t="shared" si="1"/>
        <v>66360000</v>
      </c>
    </row>
    <row r="35" spans="1:8" s="117" customFormat="1">
      <c r="A35" s="122">
        <v>9</v>
      </c>
      <c r="B35" s="153" t="s">
        <v>497</v>
      </c>
      <c r="C35" s="110">
        <v>18</v>
      </c>
      <c r="D35" s="110">
        <f t="shared" si="5"/>
        <v>5040000</v>
      </c>
      <c r="E35" s="110">
        <v>2</v>
      </c>
      <c r="F35" s="110">
        <f t="shared" si="6"/>
        <v>280000</v>
      </c>
      <c r="G35" s="110">
        <f t="shared" si="7"/>
        <v>20</v>
      </c>
      <c r="H35" s="111">
        <f t="shared" si="1"/>
        <v>5320000</v>
      </c>
    </row>
    <row r="36" spans="1:8" s="117" customFormat="1">
      <c r="A36" s="122">
        <v>10</v>
      </c>
      <c r="B36" s="152" t="s">
        <v>498</v>
      </c>
      <c r="C36" s="110">
        <f>158+14</f>
        <v>172</v>
      </c>
      <c r="D36" s="110">
        <f t="shared" si="5"/>
        <v>48160000</v>
      </c>
      <c r="E36" s="110">
        <v>11</v>
      </c>
      <c r="F36" s="110">
        <f t="shared" si="6"/>
        <v>1540000</v>
      </c>
      <c r="G36" s="110">
        <f t="shared" si="7"/>
        <v>183</v>
      </c>
      <c r="H36" s="111">
        <f t="shared" si="1"/>
        <v>49700000</v>
      </c>
    </row>
    <row r="37" spans="1:8" s="117" customFormat="1">
      <c r="A37" s="122">
        <v>11</v>
      </c>
      <c r="B37" s="149" t="s">
        <v>499</v>
      </c>
      <c r="C37" s="110">
        <v>6</v>
      </c>
      <c r="D37" s="110">
        <f t="shared" si="5"/>
        <v>1680000</v>
      </c>
      <c r="E37" s="110"/>
      <c r="F37" s="110">
        <f t="shared" si="6"/>
        <v>0</v>
      </c>
      <c r="G37" s="110">
        <f t="shared" si="7"/>
        <v>6</v>
      </c>
      <c r="H37" s="111">
        <f t="shared" si="1"/>
        <v>1680000</v>
      </c>
    </row>
    <row r="38" spans="1:8" s="117" customFormat="1">
      <c r="A38" s="122">
        <v>12</v>
      </c>
      <c r="B38" s="149" t="s">
        <v>500</v>
      </c>
      <c r="C38" s="110">
        <v>68</v>
      </c>
      <c r="D38" s="110">
        <f t="shared" si="5"/>
        <v>19040000</v>
      </c>
      <c r="E38" s="110">
        <v>5</v>
      </c>
      <c r="F38" s="110">
        <f t="shared" si="6"/>
        <v>700000</v>
      </c>
      <c r="G38" s="110">
        <f t="shared" si="7"/>
        <v>73</v>
      </c>
      <c r="H38" s="111">
        <f t="shared" si="1"/>
        <v>19740000</v>
      </c>
    </row>
    <row r="39" spans="1:8" s="117" customFormat="1">
      <c r="A39" s="122">
        <v>13</v>
      </c>
      <c r="B39" s="118" t="s">
        <v>501</v>
      </c>
      <c r="C39" s="110">
        <v>22</v>
      </c>
      <c r="D39" s="110">
        <f t="shared" si="5"/>
        <v>6160000</v>
      </c>
      <c r="E39" s="110">
        <v>1</v>
      </c>
      <c r="F39" s="110">
        <f t="shared" si="6"/>
        <v>140000</v>
      </c>
      <c r="G39" s="110">
        <f t="shared" si="7"/>
        <v>23</v>
      </c>
      <c r="H39" s="111">
        <f t="shared" si="1"/>
        <v>6300000</v>
      </c>
    </row>
    <row r="40" spans="1:8" s="117" customFormat="1">
      <c r="A40" s="122">
        <v>14</v>
      </c>
      <c r="B40" s="153" t="s">
        <v>502</v>
      </c>
      <c r="C40" s="110">
        <v>19</v>
      </c>
      <c r="D40" s="110">
        <f t="shared" si="5"/>
        <v>5320000</v>
      </c>
      <c r="E40" s="110">
        <v>1</v>
      </c>
      <c r="F40" s="110">
        <f t="shared" si="6"/>
        <v>140000</v>
      </c>
      <c r="G40" s="110">
        <f t="shared" si="7"/>
        <v>20</v>
      </c>
      <c r="H40" s="111">
        <f t="shared" si="1"/>
        <v>5460000</v>
      </c>
    </row>
    <row r="41" spans="1:8" s="117" customFormat="1">
      <c r="A41" s="122">
        <v>15</v>
      </c>
      <c r="B41" s="149" t="s">
        <v>503</v>
      </c>
      <c r="C41" s="110">
        <v>10</v>
      </c>
      <c r="D41" s="110">
        <f t="shared" si="5"/>
        <v>2800000</v>
      </c>
      <c r="E41" s="110">
        <v>0</v>
      </c>
      <c r="F41" s="110">
        <f t="shared" si="6"/>
        <v>0</v>
      </c>
      <c r="G41" s="110">
        <f t="shared" si="7"/>
        <v>10</v>
      </c>
      <c r="H41" s="111">
        <f t="shared" si="1"/>
        <v>2800000</v>
      </c>
    </row>
    <row r="42" spans="1:8" s="117" customFormat="1">
      <c r="A42" s="122">
        <v>16</v>
      </c>
      <c r="B42" s="152" t="s">
        <v>504</v>
      </c>
      <c r="C42" s="110">
        <f>28+5</f>
        <v>33</v>
      </c>
      <c r="D42" s="110">
        <f t="shared" si="5"/>
        <v>9240000</v>
      </c>
      <c r="E42" s="110"/>
      <c r="F42" s="110">
        <f t="shared" si="6"/>
        <v>0</v>
      </c>
      <c r="G42" s="110">
        <f t="shared" si="7"/>
        <v>33</v>
      </c>
      <c r="H42" s="111">
        <f t="shared" si="1"/>
        <v>9240000</v>
      </c>
    </row>
    <row r="43" spans="1:8" s="117" customFormat="1">
      <c r="A43" s="122">
        <v>17</v>
      </c>
      <c r="B43" s="153" t="s">
        <v>505</v>
      </c>
      <c r="C43" s="110">
        <v>19</v>
      </c>
      <c r="D43" s="110">
        <f t="shared" si="5"/>
        <v>5320000</v>
      </c>
      <c r="E43" s="110">
        <v>1</v>
      </c>
      <c r="F43" s="110">
        <f t="shared" si="6"/>
        <v>140000</v>
      </c>
      <c r="G43" s="110">
        <f t="shared" si="7"/>
        <v>20</v>
      </c>
      <c r="H43" s="111">
        <f t="shared" si="1"/>
        <v>5460000</v>
      </c>
    </row>
    <row r="44" spans="1:8" s="117" customFormat="1">
      <c r="A44" s="122">
        <v>18</v>
      </c>
      <c r="B44" s="153" t="s">
        <v>506</v>
      </c>
      <c r="C44" s="110">
        <v>7</v>
      </c>
      <c r="D44" s="110">
        <f t="shared" si="5"/>
        <v>1960000</v>
      </c>
      <c r="E44" s="110"/>
      <c r="F44" s="110">
        <f t="shared" si="6"/>
        <v>0</v>
      </c>
      <c r="G44" s="110">
        <f t="shared" si="7"/>
        <v>7</v>
      </c>
      <c r="H44" s="111">
        <f t="shared" si="1"/>
        <v>1960000</v>
      </c>
    </row>
    <row r="45" spans="1:8" s="117" customFormat="1">
      <c r="A45" s="122">
        <v>19</v>
      </c>
      <c r="B45" s="153" t="s">
        <v>507</v>
      </c>
      <c r="C45" s="110">
        <v>9</v>
      </c>
      <c r="D45" s="110">
        <f t="shared" si="5"/>
        <v>2520000</v>
      </c>
      <c r="E45" s="110"/>
      <c r="F45" s="110">
        <f t="shared" si="6"/>
        <v>0</v>
      </c>
      <c r="G45" s="110">
        <f t="shared" si="7"/>
        <v>9</v>
      </c>
      <c r="H45" s="111">
        <f t="shared" si="1"/>
        <v>2520000</v>
      </c>
    </row>
    <row r="46" spans="1:8" s="117" customFormat="1">
      <c r="A46" s="122">
        <v>20</v>
      </c>
      <c r="B46" s="154" t="s">
        <v>508</v>
      </c>
      <c r="C46" s="110">
        <f>119+8</f>
        <v>127</v>
      </c>
      <c r="D46" s="110">
        <f t="shared" si="5"/>
        <v>35560000</v>
      </c>
      <c r="E46" s="110">
        <v>6</v>
      </c>
      <c r="F46" s="110">
        <f>140000*E46</f>
        <v>840000</v>
      </c>
      <c r="G46" s="110">
        <f t="shared" si="7"/>
        <v>133</v>
      </c>
      <c r="H46" s="111">
        <f t="shared" si="1"/>
        <v>36400000</v>
      </c>
    </row>
    <row r="47" spans="1:8" s="117" customFormat="1">
      <c r="A47" s="122"/>
      <c r="B47" s="127" t="s">
        <v>509</v>
      </c>
      <c r="C47" s="150">
        <f t="shared" ref="C47:H47" si="8">SUM(C48:C63)</f>
        <v>1167</v>
      </c>
      <c r="D47" s="150">
        <f t="shared" si="8"/>
        <v>326760000</v>
      </c>
      <c r="E47" s="150">
        <f t="shared" si="8"/>
        <v>39</v>
      </c>
      <c r="F47" s="150">
        <f t="shared" si="8"/>
        <v>5460000</v>
      </c>
      <c r="G47" s="150">
        <f t="shared" si="8"/>
        <v>1206</v>
      </c>
      <c r="H47" s="150">
        <f t="shared" si="8"/>
        <v>332220000</v>
      </c>
    </row>
    <row r="48" spans="1:8" s="117" customFormat="1">
      <c r="A48" s="122">
        <v>1</v>
      </c>
      <c r="B48" s="115" t="s">
        <v>510</v>
      </c>
      <c r="C48" s="110">
        <v>38</v>
      </c>
      <c r="D48" s="110">
        <f t="shared" ref="D48:D63" si="9">280000*C48</f>
        <v>10640000</v>
      </c>
      <c r="E48" s="110">
        <v>9</v>
      </c>
      <c r="F48" s="110">
        <f t="shared" ref="F48:F63" si="10">E48*140000</f>
        <v>1260000</v>
      </c>
      <c r="G48" s="110">
        <f t="shared" si="1"/>
        <v>47</v>
      </c>
      <c r="H48" s="111">
        <f t="shared" si="1"/>
        <v>11900000</v>
      </c>
    </row>
    <row r="49" spans="1:8" s="117" customFormat="1">
      <c r="A49" s="122">
        <v>2</v>
      </c>
      <c r="B49" s="115" t="s">
        <v>511</v>
      </c>
      <c r="C49" s="110">
        <v>231</v>
      </c>
      <c r="D49" s="110">
        <f t="shared" si="9"/>
        <v>64680000</v>
      </c>
      <c r="E49" s="110">
        <v>3</v>
      </c>
      <c r="F49" s="110">
        <f t="shared" si="10"/>
        <v>420000</v>
      </c>
      <c r="G49" s="110">
        <f t="shared" si="1"/>
        <v>234</v>
      </c>
      <c r="H49" s="111">
        <f t="shared" si="1"/>
        <v>65100000</v>
      </c>
    </row>
    <row r="50" spans="1:8" s="117" customFormat="1">
      <c r="A50" s="122">
        <v>3</v>
      </c>
      <c r="B50" s="115" t="s">
        <v>512</v>
      </c>
      <c r="C50" s="110">
        <v>3</v>
      </c>
      <c r="D50" s="110">
        <f t="shared" si="9"/>
        <v>840000</v>
      </c>
      <c r="E50" s="110"/>
      <c r="F50" s="110">
        <f t="shared" si="10"/>
        <v>0</v>
      </c>
      <c r="G50" s="110">
        <f t="shared" si="1"/>
        <v>3</v>
      </c>
      <c r="H50" s="111">
        <f t="shared" si="1"/>
        <v>840000</v>
      </c>
    </row>
    <row r="51" spans="1:8" s="117" customFormat="1">
      <c r="A51" s="122">
        <v>5</v>
      </c>
      <c r="B51" s="149" t="s">
        <v>514</v>
      </c>
      <c r="C51" s="110">
        <f>48+6</f>
        <v>54</v>
      </c>
      <c r="D51" s="110">
        <f t="shared" si="9"/>
        <v>15120000</v>
      </c>
      <c r="E51" s="110">
        <v>5</v>
      </c>
      <c r="F51" s="110">
        <f t="shared" si="10"/>
        <v>700000</v>
      </c>
      <c r="G51" s="110">
        <f t="shared" si="1"/>
        <v>59</v>
      </c>
      <c r="H51" s="111">
        <f t="shared" si="1"/>
        <v>15820000</v>
      </c>
    </row>
    <row r="52" spans="1:8" s="117" customFormat="1">
      <c r="A52" s="122">
        <v>6</v>
      </c>
      <c r="B52" s="149" t="s">
        <v>515</v>
      </c>
      <c r="C52" s="110">
        <v>20</v>
      </c>
      <c r="D52" s="110">
        <f t="shared" si="9"/>
        <v>5600000</v>
      </c>
      <c r="E52" s="110"/>
      <c r="F52" s="110">
        <f t="shared" si="10"/>
        <v>0</v>
      </c>
      <c r="G52" s="110">
        <f t="shared" si="1"/>
        <v>20</v>
      </c>
      <c r="H52" s="111">
        <f t="shared" si="1"/>
        <v>5600000</v>
      </c>
    </row>
    <row r="53" spans="1:8" s="117" customFormat="1">
      <c r="A53" s="122">
        <v>7</v>
      </c>
      <c r="B53" s="149" t="s">
        <v>516</v>
      </c>
      <c r="C53" s="155">
        <f>18+5</f>
        <v>23</v>
      </c>
      <c r="D53" s="110">
        <f t="shared" si="9"/>
        <v>6440000</v>
      </c>
      <c r="E53" s="155">
        <v>3</v>
      </c>
      <c r="F53" s="110">
        <f t="shared" si="10"/>
        <v>420000</v>
      </c>
      <c r="G53" s="110">
        <f t="shared" si="1"/>
        <v>26</v>
      </c>
      <c r="H53" s="111">
        <f t="shared" si="1"/>
        <v>6860000</v>
      </c>
    </row>
    <row r="54" spans="1:8" s="117" customFormat="1">
      <c r="A54" s="122">
        <v>8</v>
      </c>
      <c r="B54" s="156" t="s">
        <v>517</v>
      </c>
      <c r="C54" s="110">
        <v>17</v>
      </c>
      <c r="D54" s="110">
        <f t="shared" si="9"/>
        <v>4760000</v>
      </c>
      <c r="E54" s="110">
        <v>1</v>
      </c>
      <c r="F54" s="110">
        <f t="shared" si="10"/>
        <v>140000</v>
      </c>
      <c r="G54" s="110">
        <f t="shared" si="1"/>
        <v>18</v>
      </c>
      <c r="H54" s="111">
        <f t="shared" si="1"/>
        <v>4900000</v>
      </c>
    </row>
    <row r="55" spans="1:8" s="117" customFormat="1">
      <c r="A55" s="122">
        <v>9</v>
      </c>
      <c r="B55" s="149" t="s">
        <v>518</v>
      </c>
      <c r="C55" s="155">
        <f>57+7</f>
        <v>64</v>
      </c>
      <c r="D55" s="110">
        <f t="shared" si="9"/>
        <v>17920000</v>
      </c>
      <c r="E55" s="155">
        <v>10</v>
      </c>
      <c r="F55" s="110">
        <f t="shared" si="10"/>
        <v>1400000</v>
      </c>
      <c r="G55" s="110">
        <f t="shared" si="1"/>
        <v>74</v>
      </c>
      <c r="H55" s="111">
        <f t="shared" si="1"/>
        <v>19320000</v>
      </c>
    </row>
    <row r="56" spans="1:8" s="117" customFormat="1">
      <c r="A56" s="122">
        <v>10</v>
      </c>
      <c r="B56" s="149" t="s">
        <v>519</v>
      </c>
      <c r="C56" s="110">
        <v>154</v>
      </c>
      <c r="D56" s="110">
        <f t="shared" si="9"/>
        <v>43120000</v>
      </c>
      <c r="E56" s="110"/>
      <c r="F56" s="110">
        <f t="shared" si="10"/>
        <v>0</v>
      </c>
      <c r="G56" s="110">
        <f t="shared" si="1"/>
        <v>154</v>
      </c>
      <c r="H56" s="111">
        <f t="shared" si="1"/>
        <v>43120000</v>
      </c>
    </row>
    <row r="57" spans="1:8" s="117" customFormat="1">
      <c r="A57" s="122">
        <v>11</v>
      </c>
      <c r="B57" s="149" t="s">
        <v>520</v>
      </c>
      <c r="C57" s="110">
        <f>209+27</f>
        <v>236</v>
      </c>
      <c r="D57" s="110">
        <f t="shared" si="9"/>
        <v>66080000</v>
      </c>
      <c r="E57" s="110">
        <v>3</v>
      </c>
      <c r="F57" s="110">
        <f t="shared" si="10"/>
        <v>420000</v>
      </c>
      <c r="G57" s="110">
        <f t="shared" si="1"/>
        <v>239</v>
      </c>
      <c r="H57" s="111">
        <f t="shared" si="1"/>
        <v>66500000</v>
      </c>
    </row>
    <row r="58" spans="1:8" s="117" customFormat="1">
      <c r="A58" s="122">
        <v>12</v>
      </c>
      <c r="B58" s="157" t="s">
        <v>521</v>
      </c>
      <c r="C58" s="110">
        <v>28</v>
      </c>
      <c r="D58" s="110">
        <f t="shared" si="9"/>
        <v>7840000</v>
      </c>
      <c r="E58" s="110">
        <v>1</v>
      </c>
      <c r="F58" s="110">
        <f t="shared" si="10"/>
        <v>140000</v>
      </c>
      <c r="G58" s="110">
        <f t="shared" si="1"/>
        <v>29</v>
      </c>
      <c r="H58" s="111">
        <f t="shared" si="1"/>
        <v>7980000</v>
      </c>
    </row>
    <row r="59" spans="1:8" s="117" customFormat="1">
      <c r="A59" s="122">
        <v>13</v>
      </c>
      <c r="B59" s="157" t="s">
        <v>522</v>
      </c>
      <c r="C59" s="110">
        <v>121</v>
      </c>
      <c r="D59" s="110">
        <f t="shared" si="9"/>
        <v>33880000</v>
      </c>
      <c r="E59" s="110">
        <v>2</v>
      </c>
      <c r="F59" s="110">
        <f t="shared" si="10"/>
        <v>280000</v>
      </c>
      <c r="G59" s="110">
        <f t="shared" si="1"/>
        <v>123</v>
      </c>
      <c r="H59" s="111">
        <f t="shared" si="1"/>
        <v>34160000</v>
      </c>
    </row>
    <row r="60" spans="1:8" s="117" customFormat="1">
      <c r="A60" s="122">
        <v>14</v>
      </c>
      <c r="B60" s="158" t="s">
        <v>523</v>
      </c>
      <c r="C60" s="110">
        <f>68+11</f>
        <v>79</v>
      </c>
      <c r="D60" s="110">
        <f t="shared" si="9"/>
        <v>22120000</v>
      </c>
      <c r="E60" s="110">
        <v>0</v>
      </c>
      <c r="F60" s="110">
        <f t="shared" si="10"/>
        <v>0</v>
      </c>
      <c r="G60" s="110">
        <f t="shared" si="1"/>
        <v>79</v>
      </c>
      <c r="H60" s="111">
        <f t="shared" si="1"/>
        <v>22120000</v>
      </c>
    </row>
    <row r="61" spans="1:8" s="117" customFormat="1">
      <c r="A61" s="122">
        <v>15</v>
      </c>
      <c r="B61" s="149" t="s">
        <v>524</v>
      </c>
      <c r="C61" s="110">
        <f>63+5</f>
        <v>68</v>
      </c>
      <c r="D61" s="110">
        <f t="shared" si="9"/>
        <v>19040000</v>
      </c>
      <c r="E61" s="110">
        <v>1</v>
      </c>
      <c r="F61" s="110">
        <f t="shared" si="10"/>
        <v>140000</v>
      </c>
      <c r="G61" s="110">
        <f t="shared" si="1"/>
        <v>69</v>
      </c>
      <c r="H61" s="111">
        <f t="shared" si="1"/>
        <v>19180000</v>
      </c>
    </row>
    <row r="62" spans="1:8" s="117" customFormat="1">
      <c r="A62" s="122">
        <v>16</v>
      </c>
      <c r="B62" s="149" t="s">
        <v>525</v>
      </c>
      <c r="C62" s="110">
        <f>7+5</f>
        <v>12</v>
      </c>
      <c r="D62" s="110">
        <f t="shared" si="9"/>
        <v>3360000</v>
      </c>
      <c r="E62" s="110">
        <v>1</v>
      </c>
      <c r="F62" s="110">
        <f t="shared" si="10"/>
        <v>140000</v>
      </c>
      <c r="G62" s="110">
        <f t="shared" si="1"/>
        <v>13</v>
      </c>
      <c r="H62" s="111">
        <f t="shared" si="1"/>
        <v>3500000</v>
      </c>
    </row>
    <row r="63" spans="1:8" s="117" customFormat="1">
      <c r="A63" s="122">
        <v>17</v>
      </c>
      <c r="B63" s="149" t="s">
        <v>526</v>
      </c>
      <c r="C63" s="110">
        <v>19</v>
      </c>
      <c r="D63" s="110">
        <f t="shared" si="9"/>
        <v>5320000</v>
      </c>
      <c r="E63" s="110"/>
      <c r="F63" s="110">
        <f t="shared" si="10"/>
        <v>0</v>
      </c>
      <c r="G63" s="110">
        <f t="shared" si="1"/>
        <v>19</v>
      </c>
      <c r="H63" s="111">
        <f t="shared" si="1"/>
        <v>5320000</v>
      </c>
    </row>
    <row r="64" spans="1:8" s="134" customFormat="1">
      <c r="A64" s="131"/>
      <c r="B64" s="132" t="s">
        <v>527</v>
      </c>
      <c r="C64" s="133">
        <f t="shared" ref="C64:H64" si="11">C47+C26+C11</f>
        <v>2116</v>
      </c>
      <c r="D64" s="133">
        <f t="shared" si="11"/>
        <v>592480000</v>
      </c>
      <c r="E64" s="133">
        <f t="shared" si="11"/>
        <v>116</v>
      </c>
      <c r="F64" s="133">
        <f t="shared" si="11"/>
        <v>16240000</v>
      </c>
      <c r="G64" s="133">
        <f>G47+G26+G11</f>
        <v>2232</v>
      </c>
      <c r="H64" s="133">
        <f t="shared" si="11"/>
        <v>608720000</v>
      </c>
    </row>
    <row r="65" spans="1:8" s="136" customFormat="1">
      <c r="A65" s="135" t="s">
        <v>535</v>
      </c>
      <c r="B65" s="135"/>
      <c r="C65" s="135"/>
      <c r="D65" s="135"/>
      <c r="E65" s="135"/>
      <c r="F65" s="135"/>
      <c r="G65" s="135"/>
      <c r="H65" s="135"/>
    </row>
    <row r="66" spans="1:8" ht="18.75">
      <c r="A66" s="33"/>
      <c r="B66" s="33"/>
      <c r="C66" s="33"/>
      <c r="D66" s="33"/>
      <c r="E66" s="87" t="s">
        <v>536</v>
      </c>
      <c r="F66" s="87"/>
      <c r="G66" s="87"/>
      <c r="H66" s="87"/>
    </row>
    <row r="67" spans="1:8" ht="16.5">
      <c r="A67" s="35"/>
      <c r="B67" s="159" t="s">
        <v>529</v>
      </c>
      <c r="C67" s="159"/>
      <c r="D67" s="88"/>
      <c r="E67" s="89" t="s">
        <v>215</v>
      </c>
      <c r="F67" s="89"/>
      <c r="G67" s="89"/>
      <c r="H67" s="89"/>
    </row>
    <row r="68" spans="1:8" ht="16.5">
      <c r="D68" s="90"/>
      <c r="E68" s="90"/>
    </row>
    <row r="69" spans="1:8" ht="16.5">
      <c r="A69" s="39"/>
      <c r="B69" s="35"/>
      <c r="D69" s="90"/>
      <c r="E69" s="90"/>
      <c r="F69" s="89"/>
      <c r="G69" s="89"/>
      <c r="H69" s="90"/>
    </row>
    <row r="70" spans="1:8" ht="16.5">
      <c r="A70" s="39"/>
      <c r="B70" s="35"/>
      <c r="C70" s="40"/>
      <c r="D70" s="40"/>
      <c r="E70" s="91"/>
      <c r="F70" s="91"/>
      <c r="G70" s="40"/>
      <c r="H70" s="40"/>
    </row>
    <row r="71" spans="1:8" ht="16.5">
      <c r="A71" s="39"/>
      <c r="B71" s="35"/>
      <c r="C71" s="40"/>
      <c r="D71" s="40"/>
      <c r="E71" s="91"/>
      <c r="F71" s="91"/>
      <c r="G71" s="40"/>
      <c r="H71" s="40"/>
    </row>
    <row r="72" spans="1:8" ht="16.5">
      <c r="A72" s="39"/>
      <c r="B72" s="160"/>
      <c r="C72" s="161"/>
      <c r="D72" s="40"/>
      <c r="E72" s="40"/>
      <c r="F72" s="40"/>
      <c r="G72" s="40"/>
      <c r="H72" s="40"/>
    </row>
    <row r="73" spans="1:8" ht="16.5">
      <c r="A73" s="7"/>
      <c r="B73" s="7"/>
      <c r="C73" s="139" t="s">
        <v>530</v>
      </c>
      <c r="D73" s="40"/>
      <c r="E73" s="91"/>
      <c r="F73" s="91"/>
      <c r="G73" s="40"/>
      <c r="H73" s="40"/>
    </row>
    <row r="74" spans="1:8" ht="16.5">
      <c r="A74" s="95"/>
      <c r="B74" s="95"/>
      <c r="D74" s="93"/>
      <c r="E74" s="93"/>
      <c r="F74" s="93"/>
      <c r="G74" s="93"/>
      <c r="H74" s="93"/>
    </row>
    <row r="76" spans="1:8">
      <c r="D76" s="146"/>
    </row>
    <row r="77" spans="1:8">
      <c r="D77" s="146"/>
    </row>
    <row r="78" spans="1:8">
      <c r="D78" s="162"/>
    </row>
  </sheetData>
  <mergeCells count="12">
    <mergeCell ref="A65:H65"/>
    <mergeCell ref="B67:C67"/>
    <mergeCell ref="E67:H67"/>
    <mergeCell ref="F69:G69"/>
    <mergeCell ref="A73:B73"/>
    <mergeCell ref="A6:H6"/>
    <mergeCell ref="A7:H7"/>
    <mergeCell ref="A9:A10"/>
    <mergeCell ref="B9:B10"/>
    <mergeCell ref="C9:F9"/>
    <mergeCell ref="G9:G10"/>
    <mergeCell ref="H9:H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78"/>
  <sheetViews>
    <sheetView workbookViewId="0">
      <selection activeCell="E14" sqref="E14"/>
    </sheetView>
  </sheetViews>
  <sheetFormatPr defaultRowHeight="15.75"/>
  <cols>
    <col min="1" max="1" width="6.42578125" style="38" customWidth="1"/>
    <col min="2" max="2" width="22.7109375" style="38" customWidth="1"/>
    <col min="3" max="3" width="9.85546875" style="38" customWidth="1"/>
    <col min="4" max="4" width="15.7109375" style="38" customWidth="1"/>
    <col min="5" max="5" width="9.140625" style="38"/>
    <col min="6" max="6" width="13.7109375" style="38" customWidth="1"/>
    <col min="7" max="7" width="9.140625" style="38"/>
    <col min="8" max="8" width="17.7109375" style="38" customWidth="1"/>
    <col min="9" max="16384" width="9.140625" style="38"/>
  </cols>
  <sheetData>
    <row r="2" spans="1:8">
      <c r="A2" s="92" t="s">
        <v>0</v>
      </c>
      <c r="B2" s="92"/>
      <c r="C2" s="36"/>
      <c r="E2" s="36" t="s">
        <v>217</v>
      </c>
      <c r="F2" s="36"/>
      <c r="G2" s="36"/>
      <c r="H2" s="36"/>
    </row>
    <row r="3" spans="1:8" ht="16.5">
      <c r="A3" s="36" t="s">
        <v>2</v>
      </c>
      <c r="B3" s="36"/>
      <c r="C3" s="93"/>
      <c r="E3" s="93" t="s">
        <v>460</v>
      </c>
      <c r="F3" s="93"/>
      <c r="G3" s="93"/>
      <c r="H3" s="93"/>
    </row>
    <row r="4" spans="1:8">
      <c r="A4" s="36"/>
      <c r="B4" s="36"/>
      <c r="C4" s="92"/>
      <c r="D4" s="92"/>
      <c r="E4" s="92"/>
      <c r="F4" s="92"/>
      <c r="G4" s="92"/>
      <c r="H4" s="92"/>
    </row>
    <row r="5" spans="1:8">
      <c r="A5" s="92"/>
      <c r="B5" s="92"/>
      <c r="C5" s="92"/>
      <c r="D5" s="92"/>
      <c r="E5" s="92"/>
      <c r="F5" s="92"/>
      <c r="G5" s="92"/>
      <c r="H5" s="92"/>
    </row>
    <row r="6" spans="1:8" ht="31.5" customHeight="1">
      <c r="A6" s="94" t="s">
        <v>461</v>
      </c>
      <c r="B6" s="94"/>
      <c r="C6" s="94"/>
      <c r="D6" s="94"/>
      <c r="E6" s="94"/>
      <c r="F6" s="94"/>
      <c r="G6" s="94"/>
      <c r="H6" s="94"/>
    </row>
    <row r="7" spans="1:8">
      <c r="A7" s="95"/>
      <c r="B7" s="95"/>
      <c r="C7" s="95"/>
      <c r="D7" s="95"/>
      <c r="E7" s="95"/>
      <c r="F7" s="95"/>
      <c r="G7" s="95"/>
      <c r="H7" s="95"/>
    </row>
    <row r="8" spans="1:8">
      <c r="A8" s="96" t="s">
        <v>462</v>
      </c>
      <c r="B8" s="97" t="s">
        <v>9</v>
      </c>
      <c r="C8" s="98" t="s">
        <v>463</v>
      </c>
      <c r="D8" s="99"/>
      <c r="E8" s="99"/>
      <c r="F8" s="100"/>
      <c r="G8" s="101" t="s">
        <v>464</v>
      </c>
      <c r="H8" s="102" t="s">
        <v>465</v>
      </c>
    </row>
    <row r="9" spans="1:8" ht="63">
      <c r="A9" s="96"/>
      <c r="B9" s="97"/>
      <c r="C9" s="103" t="s">
        <v>466</v>
      </c>
      <c r="D9" s="103" t="s">
        <v>467</v>
      </c>
      <c r="E9" s="103" t="s">
        <v>468</v>
      </c>
      <c r="F9" s="103" t="s">
        <v>469</v>
      </c>
      <c r="G9" s="104"/>
      <c r="H9" s="102"/>
    </row>
    <row r="10" spans="1:8">
      <c r="A10" s="105"/>
      <c r="B10" s="106" t="s">
        <v>470</v>
      </c>
      <c r="C10" s="103">
        <f>SUM(C11:C26)</f>
        <v>57</v>
      </c>
      <c r="D10" s="103">
        <f t="shared" ref="D10:H10" si="0">SUM(D11:D26)</f>
        <v>19950000</v>
      </c>
      <c r="E10" s="103">
        <f>SUM(E11:E26)</f>
        <v>7</v>
      </c>
      <c r="F10" s="103">
        <f t="shared" si="0"/>
        <v>1225000</v>
      </c>
      <c r="G10" s="103">
        <f t="shared" si="0"/>
        <v>64</v>
      </c>
      <c r="H10" s="103">
        <f t="shared" si="0"/>
        <v>21175000</v>
      </c>
    </row>
    <row r="11" spans="1:8">
      <c r="A11" s="107">
        <v>1</v>
      </c>
      <c r="B11" s="108" t="s">
        <v>471</v>
      </c>
      <c r="C11" s="109">
        <f>4+1</f>
        <v>5</v>
      </c>
      <c r="D11" s="109">
        <f>350000*C11</f>
        <v>1750000</v>
      </c>
      <c r="E11" s="109">
        <v>2</v>
      </c>
      <c r="F11" s="109">
        <f>175000*E11</f>
        <v>350000</v>
      </c>
      <c r="G11" s="110">
        <f t="shared" ref="G11:H26" si="1">C11+E11</f>
        <v>7</v>
      </c>
      <c r="H11" s="111">
        <f t="shared" si="1"/>
        <v>2100000</v>
      </c>
    </row>
    <row r="12" spans="1:8">
      <c r="A12" s="107">
        <v>2</v>
      </c>
      <c r="B12" s="108" t="s">
        <v>472</v>
      </c>
      <c r="C12" s="109">
        <f>2+1</f>
        <v>3</v>
      </c>
      <c r="D12" s="109">
        <f>350000*C12</f>
        <v>1050000</v>
      </c>
      <c r="E12" s="109">
        <f>1</f>
        <v>1</v>
      </c>
      <c r="F12" s="109">
        <f>175000*E12</f>
        <v>175000</v>
      </c>
      <c r="G12" s="110">
        <f t="shared" si="1"/>
        <v>4</v>
      </c>
      <c r="H12" s="111">
        <f t="shared" si="1"/>
        <v>1225000</v>
      </c>
    </row>
    <row r="13" spans="1:8">
      <c r="A13" s="107">
        <v>3</v>
      </c>
      <c r="B13" s="108" t="s">
        <v>473</v>
      </c>
      <c r="C13" s="109">
        <f>2+1</f>
        <v>3</v>
      </c>
      <c r="D13" s="109">
        <f>350000*C13</f>
        <v>1050000</v>
      </c>
      <c r="E13" s="109"/>
      <c r="F13" s="109">
        <f>175000*E13</f>
        <v>0</v>
      </c>
      <c r="G13" s="110">
        <f t="shared" si="1"/>
        <v>3</v>
      </c>
      <c r="H13" s="111">
        <f t="shared" si="1"/>
        <v>1050000</v>
      </c>
    </row>
    <row r="14" spans="1:8">
      <c r="A14" s="107">
        <v>4</v>
      </c>
      <c r="B14" s="112" t="s">
        <v>474</v>
      </c>
      <c r="C14" s="109">
        <v>1</v>
      </c>
      <c r="D14" s="109">
        <v>350000</v>
      </c>
      <c r="E14" s="109"/>
      <c r="F14" s="109"/>
      <c r="G14" s="110">
        <f t="shared" si="1"/>
        <v>1</v>
      </c>
      <c r="H14" s="111">
        <f t="shared" si="1"/>
        <v>350000</v>
      </c>
    </row>
    <row r="15" spans="1:8">
      <c r="A15" s="107">
        <v>5</v>
      </c>
      <c r="B15" s="108" t="s">
        <v>475</v>
      </c>
      <c r="C15" s="109">
        <v>1</v>
      </c>
      <c r="D15" s="109">
        <f t="shared" ref="D15:D26" si="2">350000*C15</f>
        <v>350000</v>
      </c>
      <c r="E15" s="109"/>
      <c r="F15" s="109">
        <f>175000*E15</f>
        <v>0</v>
      </c>
      <c r="G15" s="110">
        <f t="shared" si="1"/>
        <v>1</v>
      </c>
      <c r="H15" s="111">
        <f t="shared" si="1"/>
        <v>350000</v>
      </c>
    </row>
    <row r="16" spans="1:8">
      <c r="A16" s="107">
        <v>6</v>
      </c>
      <c r="B16" s="108" t="s">
        <v>476</v>
      </c>
      <c r="C16" s="109">
        <f>2+1</f>
        <v>3</v>
      </c>
      <c r="D16" s="109">
        <f t="shared" si="2"/>
        <v>1050000</v>
      </c>
      <c r="E16" s="109"/>
      <c r="F16" s="109"/>
      <c r="G16" s="110">
        <f t="shared" si="1"/>
        <v>3</v>
      </c>
      <c r="H16" s="111">
        <f t="shared" si="1"/>
        <v>1050000</v>
      </c>
    </row>
    <row r="17" spans="1:8">
      <c r="A17" s="107">
        <v>7</v>
      </c>
      <c r="B17" s="113" t="s">
        <v>477</v>
      </c>
      <c r="C17" s="114">
        <v>2</v>
      </c>
      <c r="D17" s="109">
        <f t="shared" si="2"/>
        <v>700000</v>
      </c>
      <c r="E17" s="110"/>
      <c r="F17" s="109">
        <f t="shared" ref="F17:F26" si="3">175000*E17</f>
        <v>0</v>
      </c>
      <c r="G17" s="110">
        <f t="shared" si="1"/>
        <v>2</v>
      </c>
      <c r="H17" s="111">
        <f t="shared" si="1"/>
        <v>700000</v>
      </c>
    </row>
    <row r="18" spans="1:8">
      <c r="A18" s="107">
        <v>8</v>
      </c>
      <c r="B18" s="108" t="s">
        <v>478</v>
      </c>
      <c r="C18" s="109">
        <v>1</v>
      </c>
      <c r="D18" s="109">
        <f t="shared" si="2"/>
        <v>350000</v>
      </c>
      <c r="E18" s="109">
        <v>1</v>
      </c>
      <c r="F18" s="109">
        <f t="shared" si="3"/>
        <v>175000</v>
      </c>
      <c r="G18" s="110">
        <f t="shared" si="1"/>
        <v>2</v>
      </c>
      <c r="H18" s="111">
        <f t="shared" si="1"/>
        <v>525000</v>
      </c>
    </row>
    <row r="19" spans="1:8">
      <c r="A19" s="107">
        <v>9</v>
      </c>
      <c r="B19" s="108" t="s">
        <v>479</v>
      </c>
      <c r="C19" s="109">
        <v>2</v>
      </c>
      <c r="D19" s="109">
        <f t="shared" si="2"/>
        <v>700000</v>
      </c>
      <c r="E19" s="109"/>
      <c r="F19" s="109">
        <f t="shared" si="3"/>
        <v>0</v>
      </c>
      <c r="G19" s="110">
        <f t="shared" si="1"/>
        <v>2</v>
      </c>
      <c r="H19" s="111">
        <f t="shared" si="1"/>
        <v>700000</v>
      </c>
    </row>
    <row r="20" spans="1:8">
      <c r="A20" s="107">
        <v>10</v>
      </c>
      <c r="B20" s="115" t="s">
        <v>480</v>
      </c>
      <c r="C20" s="114">
        <v>4</v>
      </c>
      <c r="D20" s="109">
        <f t="shared" si="2"/>
        <v>1400000</v>
      </c>
      <c r="E20" s="110">
        <v>1</v>
      </c>
      <c r="F20" s="109">
        <f t="shared" si="3"/>
        <v>175000</v>
      </c>
      <c r="G20" s="110">
        <f t="shared" si="1"/>
        <v>5</v>
      </c>
      <c r="H20" s="111">
        <f t="shared" si="1"/>
        <v>1575000</v>
      </c>
    </row>
    <row r="21" spans="1:8" s="117" customFormat="1">
      <c r="A21" s="107">
        <v>11</v>
      </c>
      <c r="B21" s="116" t="s">
        <v>481</v>
      </c>
      <c r="C21" s="109">
        <v>1</v>
      </c>
      <c r="D21" s="109">
        <f t="shared" si="2"/>
        <v>350000</v>
      </c>
      <c r="E21" s="109"/>
      <c r="F21" s="109">
        <f t="shared" si="3"/>
        <v>0</v>
      </c>
      <c r="G21" s="110">
        <f t="shared" si="1"/>
        <v>1</v>
      </c>
      <c r="H21" s="111">
        <f t="shared" si="1"/>
        <v>350000</v>
      </c>
    </row>
    <row r="22" spans="1:8" s="117" customFormat="1">
      <c r="A22" s="107">
        <v>12</v>
      </c>
      <c r="B22" s="118" t="s">
        <v>482</v>
      </c>
      <c r="C22" s="109">
        <v>1</v>
      </c>
      <c r="D22" s="109">
        <f t="shared" si="2"/>
        <v>350000</v>
      </c>
      <c r="E22" s="109"/>
      <c r="F22" s="109">
        <f t="shared" si="3"/>
        <v>0</v>
      </c>
      <c r="G22" s="110">
        <f t="shared" si="1"/>
        <v>1</v>
      </c>
      <c r="H22" s="111">
        <f t="shared" si="1"/>
        <v>350000</v>
      </c>
    </row>
    <row r="23" spans="1:8" s="117" customFormat="1">
      <c r="A23" s="107">
        <v>13</v>
      </c>
      <c r="B23" s="119" t="s">
        <v>483</v>
      </c>
      <c r="C23" s="114">
        <v>5</v>
      </c>
      <c r="D23" s="109">
        <f t="shared" si="2"/>
        <v>1750000</v>
      </c>
      <c r="E23" s="110"/>
      <c r="F23" s="109">
        <f t="shared" si="3"/>
        <v>0</v>
      </c>
      <c r="G23" s="110">
        <f t="shared" si="1"/>
        <v>5</v>
      </c>
      <c r="H23" s="111">
        <f t="shared" si="1"/>
        <v>1750000</v>
      </c>
    </row>
    <row r="24" spans="1:8" s="117" customFormat="1">
      <c r="A24" s="107">
        <v>14</v>
      </c>
      <c r="B24" s="119" t="s">
        <v>484</v>
      </c>
      <c r="C24" s="114">
        <f>5+2</f>
        <v>7</v>
      </c>
      <c r="D24" s="109">
        <f t="shared" si="2"/>
        <v>2450000</v>
      </c>
      <c r="E24" s="110"/>
      <c r="F24" s="109">
        <f t="shared" si="3"/>
        <v>0</v>
      </c>
      <c r="G24" s="110">
        <f t="shared" si="1"/>
        <v>7</v>
      </c>
      <c r="H24" s="111">
        <f t="shared" si="1"/>
        <v>2450000</v>
      </c>
    </row>
    <row r="25" spans="1:8" s="117" customFormat="1">
      <c r="A25" s="107">
        <v>15</v>
      </c>
      <c r="B25" s="119" t="s">
        <v>485</v>
      </c>
      <c r="C25" s="114">
        <f>8+7</f>
        <v>15</v>
      </c>
      <c r="D25" s="109">
        <f t="shared" si="2"/>
        <v>5250000</v>
      </c>
      <c r="E25" s="110">
        <f>1+1</f>
        <v>2</v>
      </c>
      <c r="F25" s="109">
        <f t="shared" si="3"/>
        <v>350000</v>
      </c>
      <c r="G25" s="110">
        <f t="shared" si="1"/>
        <v>17</v>
      </c>
      <c r="H25" s="111">
        <f t="shared" si="1"/>
        <v>5600000</v>
      </c>
    </row>
    <row r="26" spans="1:8" s="117" customFormat="1">
      <c r="A26" s="107">
        <v>16</v>
      </c>
      <c r="B26" s="119" t="s">
        <v>486</v>
      </c>
      <c r="C26" s="114">
        <f>2+1</f>
        <v>3</v>
      </c>
      <c r="D26" s="109">
        <f t="shared" si="2"/>
        <v>1050000</v>
      </c>
      <c r="E26" s="110"/>
      <c r="F26" s="109">
        <f t="shared" si="3"/>
        <v>0</v>
      </c>
      <c r="G26" s="110">
        <f t="shared" si="1"/>
        <v>3</v>
      </c>
      <c r="H26" s="111">
        <f t="shared" si="1"/>
        <v>1050000</v>
      </c>
    </row>
    <row r="27" spans="1:8" s="117" customFormat="1">
      <c r="A27" s="107"/>
      <c r="B27" s="120" t="s">
        <v>487</v>
      </c>
      <c r="C27" s="121">
        <f t="shared" ref="C27:H27" si="4">SUM(C28:C48)</f>
        <v>654</v>
      </c>
      <c r="D27" s="121">
        <f t="shared" si="4"/>
        <v>228900000</v>
      </c>
      <c r="E27" s="121">
        <f t="shared" si="4"/>
        <v>61</v>
      </c>
      <c r="F27" s="121">
        <f t="shared" si="4"/>
        <v>10675000</v>
      </c>
      <c r="G27" s="121">
        <f t="shared" si="4"/>
        <v>715</v>
      </c>
      <c r="H27" s="121">
        <f t="shared" si="4"/>
        <v>239575000</v>
      </c>
    </row>
    <row r="28" spans="1:8" s="117" customFormat="1">
      <c r="A28" s="122">
        <v>1</v>
      </c>
      <c r="B28" s="123" t="s">
        <v>488</v>
      </c>
      <c r="C28" s="114">
        <f>13+2</f>
        <v>15</v>
      </c>
      <c r="D28" s="110">
        <f t="shared" ref="D28:D48" si="5">SUM(C28*350000)</f>
        <v>5250000</v>
      </c>
      <c r="E28" s="110">
        <f>5+1</f>
        <v>6</v>
      </c>
      <c r="F28" s="110">
        <f t="shared" ref="F28:F48" si="6">SUM(E28*175000)</f>
        <v>1050000</v>
      </c>
      <c r="G28" s="110">
        <f t="shared" ref="G28:H48" si="7">C28+E28</f>
        <v>21</v>
      </c>
      <c r="H28" s="111">
        <f t="shared" si="7"/>
        <v>6300000</v>
      </c>
    </row>
    <row r="29" spans="1:8" s="117" customFormat="1">
      <c r="A29" s="122">
        <v>2</v>
      </c>
      <c r="B29" s="113" t="s">
        <v>489</v>
      </c>
      <c r="C29" s="114">
        <v>13</v>
      </c>
      <c r="D29" s="110">
        <f t="shared" si="5"/>
        <v>4550000</v>
      </c>
      <c r="E29" s="110">
        <v>1</v>
      </c>
      <c r="F29" s="110">
        <f t="shared" si="6"/>
        <v>175000</v>
      </c>
      <c r="G29" s="110">
        <f t="shared" si="7"/>
        <v>14</v>
      </c>
      <c r="H29" s="111">
        <f t="shared" si="7"/>
        <v>4725000</v>
      </c>
    </row>
    <row r="30" spans="1:8" s="117" customFormat="1">
      <c r="A30" s="122">
        <v>3</v>
      </c>
      <c r="B30" s="113" t="s">
        <v>490</v>
      </c>
      <c r="C30" s="114">
        <f>23+13</f>
        <v>36</v>
      </c>
      <c r="D30" s="110">
        <f t="shared" si="5"/>
        <v>12600000</v>
      </c>
      <c r="E30" s="110">
        <f>3+6</f>
        <v>9</v>
      </c>
      <c r="F30" s="110">
        <f t="shared" si="6"/>
        <v>1575000</v>
      </c>
      <c r="G30" s="110">
        <f t="shared" si="7"/>
        <v>45</v>
      </c>
      <c r="H30" s="111">
        <f t="shared" si="7"/>
        <v>14175000</v>
      </c>
    </row>
    <row r="31" spans="1:8" s="117" customFormat="1">
      <c r="A31" s="122">
        <v>4</v>
      </c>
      <c r="B31" s="124" t="s">
        <v>491</v>
      </c>
      <c r="C31" s="114">
        <f>9+3</f>
        <v>12</v>
      </c>
      <c r="D31" s="110">
        <f t="shared" si="5"/>
        <v>4200000</v>
      </c>
      <c r="E31" s="110"/>
      <c r="F31" s="110">
        <f t="shared" si="6"/>
        <v>0</v>
      </c>
      <c r="G31" s="110">
        <f t="shared" si="7"/>
        <v>12</v>
      </c>
      <c r="H31" s="111">
        <f t="shared" si="7"/>
        <v>4200000</v>
      </c>
    </row>
    <row r="32" spans="1:8" s="117" customFormat="1">
      <c r="A32" s="122">
        <v>5</v>
      </c>
      <c r="B32" s="116" t="s">
        <v>492</v>
      </c>
      <c r="C32" s="114">
        <f>17+13</f>
        <v>30</v>
      </c>
      <c r="D32" s="110">
        <f t="shared" si="5"/>
        <v>10500000</v>
      </c>
      <c r="E32" s="110">
        <v>2</v>
      </c>
      <c r="F32" s="110">
        <f t="shared" si="6"/>
        <v>350000</v>
      </c>
      <c r="G32" s="110">
        <f t="shared" si="7"/>
        <v>32</v>
      </c>
      <c r="H32" s="111">
        <f t="shared" si="7"/>
        <v>10850000</v>
      </c>
    </row>
    <row r="33" spans="1:8" s="117" customFormat="1">
      <c r="A33" s="122">
        <v>6</v>
      </c>
      <c r="B33" s="119" t="s">
        <v>493</v>
      </c>
      <c r="C33" s="114">
        <f>13+30</f>
        <v>43</v>
      </c>
      <c r="D33" s="110">
        <f t="shared" si="5"/>
        <v>15050000</v>
      </c>
      <c r="E33" s="110">
        <f>2+4</f>
        <v>6</v>
      </c>
      <c r="F33" s="110">
        <f t="shared" si="6"/>
        <v>1050000</v>
      </c>
      <c r="G33" s="110">
        <f t="shared" si="7"/>
        <v>49</v>
      </c>
      <c r="H33" s="111">
        <f t="shared" si="7"/>
        <v>16100000</v>
      </c>
    </row>
    <row r="34" spans="1:8" s="117" customFormat="1">
      <c r="A34" s="122">
        <v>7</v>
      </c>
      <c r="B34" s="116" t="s">
        <v>494</v>
      </c>
      <c r="C34" s="114">
        <f>7+14</f>
        <v>21</v>
      </c>
      <c r="D34" s="110">
        <f t="shared" si="5"/>
        <v>7350000</v>
      </c>
      <c r="E34" s="110"/>
      <c r="F34" s="110">
        <f t="shared" si="6"/>
        <v>0</v>
      </c>
      <c r="G34" s="110">
        <f t="shared" si="7"/>
        <v>21</v>
      </c>
      <c r="H34" s="111">
        <f t="shared" si="7"/>
        <v>7350000</v>
      </c>
    </row>
    <row r="35" spans="1:8" s="117" customFormat="1">
      <c r="A35" s="122">
        <v>8</v>
      </c>
      <c r="B35" s="119" t="s">
        <v>495</v>
      </c>
      <c r="C35" s="114">
        <f>7+12</f>
        <v>19</v>
      </c>
      <c r="D35" s="110">
        <f t="shared" si="5"/>
        <v>6650000</v>
      </c>
      <c r="E35" s="110">
        <f>3+3</f>
        <v>6</v>
      </c>
      <c r="F35" s="110">
        <f t="shared" si="6"/>
        <v>1050000</v>
      </c>
      <c r="G35" s="110">
        <f t="shared" si="7"/>
        <v>25</v>
      </c>
      <c r="H35" s="111">
        <f t="shared" si="7"/>
        <v>7700000</v>
      </c>
    </row>
    <row r="36" spans="1:8" s="117" customFormat="1">
      <c r="A36" s="122">
        <v>9</v>
      </c>
      <c r="B36" s="125" t="s">
        <v>496</v>
      </c>
      <c r="C36" s="114">
        <f>67+4</f>
        <v>71</v>
      </c>
      <c r="D36" s="110">
        <f t="shared" si="5"/>
        <v>24850000</v>
      </c>
      <c r="E36" s="110">
        <v>10</v>
      </c>
      <c r="F36" s="110">
        <f t="shared" si="6"/>
        <v>1750000</v>
      </c>
      <c r="G36" s="110">
        <f t="shared" si="7"/>
        <v>81</v>
      </c>
      <c r="H36" s="111">
        <f t="shared" si="7"/>
        <v>26600000</v>
      </c>
    </row>
    <row r="37" spans="1:8" s="117" customFormat="1">
      <c r="A37" s="122">
        <v>10</v>
      </c>
      <c r="B37" s="124" t="s">
        <v>497</v>
      </c>
      <c r="C37" s="114">
        <f>12+13</f>
        <v>25</v>
      </c>
      <c r="D37" s="110">
        <f t="shared" si="5"/>
        <v>8750000</v>
      </c>
      <c r="E37" s="110">
        <f>1+2</f>
        <v>3</v>
      </c>
      <c r="F37" s="110">
        <f t="shared" si="6"/>
        <v>525000</v>
      </c>
      <c r="G37" s="110">
        <f t="shared" si="7"/>
        <v>28</v>
      </c>
      <c r="H37" s="111">
        <f t="shared" si="7"/>
        <v>9275000</v>
      </c>
    </row>
    <row r="38" spans="1:8" s="117" customFormat="1">
      <c r="A38" s="122">
        <v>11</v>
      </c>
      <c r="B38" s="125" t="s">
        <v>498</v>
      </c>
      <c r="C38" s="114">
        <f>95+78</f>
        <v>173</v>
      </c>
      <c r="D38" s="110">
        <f t="shared" si="5"/>
        <v>60550000</v>
      </c>
      <c r="E38" s="110">
        <f>7+4</f>
        <v>11</v>
      </c>
      <c r="F38" s="110">
        <f t="shared" si="6"/>
        <v>1925000</v>
      </c>
      <c r="G38" s="110">
        <f t="shared" si="7"/>
        <v>184</v>
      </c>
      <c r="H38" s="111">
        <f t="shared" si="7"/>
        <v>62475000</v>
      </c>
    </row>
    <row r="39" spans="1:8" s="117" customFormat="1">
      <c r="A39" s="122">
        <v>12</v>
      </c>
      <c r="B39" s="119" t="s">
        <v>499</v>
      </c>
      <c r="C39" s="114">
        <v>5</v>
      </c>
      <c r="D39" s="110">
        <f t="shared" si="5"/>
        <v>1750000</v>
      </c>
      <c r="E39" s="110"/>
      <c r="F39" s="110">
        <f t="shared" si="6"/>
        <v>0</v>
      </c>
      <c r="G39" s="110">
        <f t="shared" si="7"/>
        <v>5</v>
      </c>
      <c r="H39" s="111">
        <f t="shared" si="7"/>
        <v>1750000</v>
      </c>
    </row>
    <row r="40" spans="1:8" s="117" customFormat="1">
      <c r="A40" s="122">
        <v>13</v>
      </c>
      <c r="B40" s="119" t="s">
        <v>500</v>
      </c>
      <c r="C40" s="114">
        <f>26+1</f>
        <v>27</v>
      </c>
      <c r="D40" s="110">
        <f t="shared" si="5"/>
        <v>9450000</v>
      </c>
      <c r="E40" s="110">
        <v>3</v>
      </c>
      <c r="F40" s="110">
        <f t="shared" si="6"/>
        <v>525000</v>
      </c>
      <c r="G40" s="110">
        <f t="shared" si="7"/>
        <v>30</v>
      </c>
      <c r="H40" s="111">
        <f t="shared" si="7"/>
        <v>9975000</v>
      </c>
    </row>
    <row r="41" spans="1:8" s="117" customFormat="1">
      <c r="A41" s="122">
        <v>14</v>
      </c>
      <c r="B41" s="116" t="s">
        <v>501</v>
      </c>
      <c r="C41" s="114">
        <f>13+3</f>
        <v>16</v>
      </c>
      <c r="D41" s="110">
        <f t="shared" si="5"/>
        <v>5600000</v>
      </c>
      <c r="E41" s="110"/>
      <c r="F41" s="110">
        <f t="shared" si="6"/>
        <v>0</v>
      </c>
      <c r="G41" s="110">
        <f t="shared" si="7"/>
        <v>16</v>
      </c>
      <c r="H41" s="111">
        <f t="shared" si="7"/>
        <v>5600000</v>
      </c>
    </row>
    <row r="42" spans="1:8" s="117" customFormat="1">
      <c r="A42" s="122">
        <v>15</v>
      </c>
      <c r="B42" s="124" t="s">
        <v>502</v>
      </c>
      <c r="C42" s="114">
        <f>14+2</f>
        <v>16</v>
      </c>
      <c r="D42" s="110">
        <f t="shared" si="5"/>
        <v>5600000</v>
      </c>
      <c r="E42" s="110"/>
      <c r="F42" s="110">
        <f t="shared" si="6"/>
        <v>0</v>
      </c>
      <c r="G42" s="110">
        <f t="shared" si="7"/>
        <v>16</v>
      </c>
      <c r="H42" s="111">
        <f t="shared" si="7"/>
        <v>5600000</v>
      </c>
    </row>
    <row r="43" spans="1:8" s="117" customFormat="1">
      <c r="A43" s="122">
        <v>16</v>
      </c>
      <c r="B43" s="119" t="s">
        <v>503</v>
      </c>
      <c r="C43" s="114">
        <f>3+5</f>
        <v>8</v>
      </c>
      <c r="D43" s="110">
        <f t="shared" si="5"/>
        <v>2800000</v>
      </c>
      <c r="E43" s="110">
        <f>1</f>
        <v>1</v>
      </c>
      <c r="F43" s="110">
        <f t="shared" si="6"/>
        <v>175000</v>
      </c>
      <c r="G43" s="110">
        <f t="shared" si="7"/>
        <v>9</v>
      </c>
      <c r="H43" s="111">
        <f t="shared" si="7"/>
        <v>2975000</v>
      </c>
    </row>
    <row r="44" spans="1:8" s="117" customFormat="1">
      <c r="A44" s="122">
        <v>17</v>
      </c>
      <c r="B44" s="125" t="s">
        <v>504</v>
      </c>
      <c r="C44" s="114">
        <f>9+24</f>
        <v>33</v>
      </c>
      <c r="D44" s="110">
        <f t="shared" si="5"/>
        <v>11550000</v>
      </c>
      <c r="E44" s="110"/>
      <c r="F44" s="110">
        <f t="shared" si="6"/>
        <v>0</v>
      </c>
      <c r="G44" s="110">
        <f t="shared" si="7"/>
        <v>33</v>
      </c>
      <c r="H44" s="111">
        <f t="shared" si="7"/>
        <v>11550000</v>
      </c>
    </row>
    <row r="45" spans="1:8" s="117" customFormat="1">
      <c r="A45" s="122">
        <v>18</v>
      </c>
      <c r="B45" s="124" t="s">
        <v>505</v>
      </c>
      <c r="C45" s="114">
        <f>6+14</f>
        <v>20</v>
      </c>
      <c r="D45" s="110">
        <f t="shared" si="5"/>
        <v>7000000</v>
      </c>
      <c r="E45" s="110">
        <v>0</v>
      </c>
      <c r="F45" s="110">
        <f t="shared" si="6"/>
        <v>0</v>
      </c>
      <c r="G45" s="110">
        <f t="shared" si="7"/>
        <v>20</v>
      </c>
      <c r="H45" s="111">
        <f t="shared" si="7"/>
        <v>7000000</v>
      </c>
    </row>
    <row r="46" spans="1:8" s="117" customFormat="1">
      <c r="A46" s="122">
        <v>19</v>
      </c>
      <c r="B46" s="124" t="s">
        <v>506</v>
      </c>
      <c r="C46" s="114">
        <v>7</v>
      </c>
      <c r="D46" s="110">
        <f t="shared" si="5"/>
        <v>2450000</v>
      </c>
      <c r="E46" s="110"/>
      <c r="F46" s="110">
        <f t="shared" si="6"/>
        <v>0</v>
      </c>
      <c r="G46" s="110">
        <f t="shared" si="7"/>
        <v>7</v>
      </c>
      <c r="H46" s="111">
        <f t="shared" si="7"/>
        <v>2450000</v>
      </c>
    </row>
    <row r="47" spans="1:8" s="117" customFormat="1">
      <c r="A47" s="122">
        <v>20</v>
      </c>
      <c r="B47" s="124" t="s">
        <v>507</v>
      </c>
      <c r="C47" s="114">
        <f>3+6</f>
        <v>9</v>
      </c>
      <c r="D47" s="110">
        <f t="shared" si="5"/>
        <v>3150000</v>
      </c>
      <c r="E47" s="110"/>
      <c r="F47" s="110">
        <f t="shared" si="6"/>
        <v>0</v>
      </c>
      <c r="G47" s="110">
        <f t="shared" si="7"/>
        <v>9</v>
      </c>
      <c r="H47" s="111">
        <f t="shared" si="7"/>
        <v>3150000</v>
      </c>
    </row>
    <row r="48" spans="1:8" s="117" customFormat="1">
      <c r="A48" s="122">
        <v>21</v>
      </c>
      <c r="B48" s="126" t="s">
        <v>508</v>
      </c>
      <c r="C48" s="114">
        <v>55</v>
      </c>
      <c r="D48" s="110">
        <f t="shared" si="5"/>
        <v>19250000</v>
      </c>
      <c r="E48" s="110">
        <v>3</v>
      </c>
      <c r="F48" s="110">
        <f t="shared" si="6"/>
        <v>525000</v>
      </c>
      <c r="G48" s="110">
        <f t="shared" si="7"/>
        <v>58</v>
      </c>
      <c r="H48" s="111">
        <f t="shared" si="7"/>
        <v>19775000</v>
      </c>
    </row>
    <row r="49" spans="1:8" s="117" customFormat="1">
      <c r="A49" s="122"/>
      <c r="B49" s="127" t="s">
        <v>509</v>
      </c>
      <c r="C49" s="121">
        <f>SUM(C50:C66)</f>
        <v>763</v>
      </c>
      <c r="D49" s="121">
        <f t="shared" ref="D49:H49" si="8">SUM(D50:D66)</f>
        <v>267050000</v>
      </c>
      <c r="E49" s="121">
        <f>SUM(E50:E66)</f>
        <v>38</v>
      </c>
      <c r="F49" s="121">
        <f t="shared" si="8"/>
        <v>6650000</v>
      </c>
      <c r="G49" s="121">
        <f t="shared" si="8"/>
        <v>801</v>
      </c>
      <c r="H49" s="121">
        <f t="shared" si="8"/>
        <v>273700000</v>
      </c>
    </row>
    <row r="50" spans="1:8" s="117" customFormat="1">
      <c r="A50" s="122">
        <v>1</v>
      </c>
      <c r="B50" s="113" t="s">
        <v>510</v>
      </c>
      <c r="C50" s="114">
        <f>25+15</f>
        <v>40</v>
      </c>
      <c r="D50" s="110">
        <f t="shared" ref="D50:D66" si="9">SUM(C50*350000)</f>
        <v>14000000</v>
      </c>
      <c r="E50" s="110">
        <f>2+7</f>
        <v>9</v>
      </c>
      <c r="F50" s="110">
        <f t="shared" ref="F50:F66" si="10">SUM(E50*175000)</f>
        <v>1575000</v>
      </c>
      <c r="G50" s="110">
        <f t="shared" ref="G50:H66" si="11">C50+E50</f>
        <v>49</v>
      </c>
      <c r="H50" s="111">
        <f t="shared" si="11"/>
        <v>15575000</v>
      </c>
    </row>
    <row r="51" spans="1:8" s="117" customFormat="1">
      <c r="A51" s="122">
        <v>2</v>
      </c>
      <c r="B51" s="113" t="s">
        <v>511</v>
      </c>
      <c r="C51" s="114">
        <f>68+1</f>
        <v>69</v>
      </c>
      <c r="D51" s="110">
        <f t="shared" si="9"/>
        <v>24150000</v>
      </c>
      <c r="E51" s="110">
        <v>1</v>
      </c>
      <c r="F51" s="110">
        <f t="shared" si="10"/>
        <v>175000</v>
      </c>
      <c r="G51" s="110">
        <f t="shared" si="11"/>
        <v>70</v>
      </c>
      <c r="H51" s="111">
        <f t="shared" si="11"/>
        <v>24325000</v>
      </c>
    </row>
    <row r="52" spans="1:8" s="117" customFormat="1">
      <c r="A52" s="122">
        <v>3</v>
      </c>
      <c r="B52" s="113" t="s">
        <v>512</v>
      </c>
      <c r="C52" s="114">
        <v>4</v>
      </c>
      <c r="D52" s="110">
        <f t="shared" si="9"/>
        <v>1400000</v>
      </c>
      <c r="E52" s="110"/>
      <c r="F52" s="110">
        <f t="shared" si="10"/>
        <v>0</v>
      </c>
      <c r="G52" s="110">
        <f t="shared" si="11"/>
        <v>4</v>
      </c>
      <c r="H52" s="111">
        <f t="shared" si="11"/>
        <v>1400000</v>
      </c>
    </row>
    <row r="53" spans="1:8" s="117" customFormat="1">
      <c r="A53" s="122">
        <v>4</v>
      </c>
      <c r="B53" s="119" t="s">
        <v>513</v>
      </c>
      <c r="C53" s="114">
        <f>12+13</f>
        <v>25</v>
      </c>
      <c r="D53" s="110">
        <f t="shared" si="9"/>
        <v>8750000</v>
      </c>
      <c r="E53" s="110">
        <v>1</v>
      </c>
      <c r="F53" s="110">
        <f t="shared" si="10"/>
        <v>175000</v>
      </c>
      <c r="G53" s="110">
        <f t="shared" si="11"/>
        <v>26</v>
      </c>
      <c r="H53" s="111">
        <f t="shared" si="11"/>
        <v>8925000</v>
      </c>
    </row>
    <row r="54" spans="1:8" s="117" customFormat="1">
      <c r="A54" s="122">
        <v>5</v>
      </c>
      <c r="B54" s="119" t="s">
        <v>514</v>
      </c>
      <c r="C54" s="114">
        <f>18+34</f>
        <v>52</v>
      </c>
      <c r="D54" s="110">
        <f t="shared" si="9"/>
        <v>18200000</v>
      </c>
      <c r="E54" s="110">
        <f>1+4</f>
        <v>5</v>
      </c>
      <c r="F54" s="110">
        <f t="shared" si="10"/>
        <v>875000</v>
      </c>
      <c r="G54" s="110">
        <f t="shared" si="11"/>
        <v>57</v>
      </c>
      <c r="H54" s="111">
        <f t="shared" si="11"/>
        <v>19075000</v>
      </c>
    </row>
    <row r="55" spans="1:8" s="117" customFormat="1">
      <c r="A55" s="122">
        <v>6</v>
      </c>
      <c r="B55" s="119" t="s">
        <v>515</v>
      </c>
      <c r="C55" s="114">
        <f>18+8</f>
        <v>26</v>
      </c>
      <c r="D55" s="110">
        <f t="shared" si="9"/>
        <v>9100000</v>
      </c>
      <c r="E55" s="110"/>
      <c r="F55" s="110">
        <f t="shared" si="10"/>
        <v>0</v>
      </c>
      <c r="G55" s="110">
        <f t="shared" si="11"/>
        <v>26</v>
      </c>
      <c r="H55" s="111">
        <f t="shared" si="11"/>
        <v>9100000</v>
      </c>
    </row>
    <row r="56" spans="1:8" s="117" customFormat="1">
      <c r="A56" s="122">
        <v>7</v>
      </c>
      <c r="B56" s="119" t="s">
        <v>516</v>
      </c>
      <c r="C56" s="114">
        <f>4+6</f>
        <v>10</v>
      </c>
      <c r="D56" s="110">
        <f t="shared" si="9"/>
        <v>3500000</v>
      </c>
      <c r="E56" s="110">
        <v>3</v>
      </c>
      <c r="F56" s="110">
        <f t="shared" si="10"/>
        <v>525000</v>
      </c>
      <c r="G56" s="110">
        <f t="shared" si="11"/>
        <v>13</v>
      </c>
      <c r="H56" s="111">
        <f t="shared" si="11"/>
        <v>4025000</v>
      </c>
    </row>
    <row r="57" spans="1:8" s="117" customFormat="1">
      <c r="A57" s="122">
        <v>8</v>
      </c>
      <c r="B57" s="128" t="s">
        <v>517</v>
      </c>
      <c r="C57" s="114">
        <f>17+1</f>
        <v>18</v>
      </c>
      <c r="D57" s="110">
        <f t="shared" si="9"/>
        <v>6300000</v>
      </c>
      <c r="E57" s="110">
        <v>1</v>
      </c>
      <c r="F57" s="110">
        <f t="shared" si="10"/>
        <v>175000</v>
      </c>
      <c r="G57" s="110">
        <f t="shared" si="11"/>
        <v>19</v>
      </c>
      <c r="H57" s="111">
        <f t="shared" si="11"/>
        <v>6475000</v>
      </c>
    </row>
    <row r="58" spans="1:8" s="117" customFormat="1">
      <c r="A58" s="122">
        <v>9</v>
      </c>
      <c r="B58" s="119" t="s">
        <v>518</v>
      </c>
      <c r="C58" s="114">
        <f>58+24</f>
        <v>82</v>
      </c>
      <c r="D58" s="110">
        <f t="shared" si="9"/>
        <v>28700000</v>
      </c>
      <c r="E58" s="110">
        <f>9+1</f>
        <v>10</v>
      </c>
      <c r="F58" s="110">
        <f t="shared" si="10"/>
        <v>1750000</v>
      </c>
      <c r="G58" s="110">
        <f t="shared" si="11"/>
        <v>92</v>
      </c>
      <c r="H58" s="111">
        <f t="shared" si="11"/>
        <v>30450000</v>
      </c>
    </row>
    <row r="59" spans="1:8" s="117" customFormat="1">
      <c r="A59" s="122">
        <v>10</v>
      </c>
      <c r="B59" s="119" t="s">
        <v>519</v>
      </c>
      <c r="C59" s="114">
        <f>47+4</f>
        <v>51</v>
      </c>
      <c r="D59" s="110">
        <f t="shared" si="9"/>
        <v>17850000</v>
      </c>
      <c r="E59" s="110"/>
      <c r="F59" s="110">
        <f t="shared" si="10"/>
        <v>0</v>
      </c>
      <c r="G59" s="110">
        <f t="shared" si="11"/>
        <v>51</v>
      </c>
      <c r="H59" s="111">
        <f t="shared" si="11"/>
        <v>17850000</v>
      </c>
    </row>
    <row r="60" spans="1:8" s="117" customFormat="1">
      <c r="A60" s="122">
        <v>11</v>
      </c>
      <c r="B60" s="119" t="s">
        <v>520</v>
      </c>
      <c r="C60" s="114">
        <f>118+116</f>
        <v>234</v>
      </c>
      <c r="D60" s="110">
        <f t="shared" si="9"/>
        <v>81900000</v>
      </c>
      <c r="E60" s="110">
        <v>3</v>
      </c>
      <c r="F60" s="110">
        <f t="shared" si="10"/>
        <v>525000</v>
      </c>
      <c r="G60" s="110">
        <f t="shared" si="11"/>
        <v>237</v>
      </c>
      <c r="H60" s="111">
        <f t="shared" si="11"/>
        <v>82425000</v>
      </c>
    </row>
    <row r="61" spans="1:8" s="117" customFormat="1">
      <c r="A61" s="122">
        <v>12</v>
      </c>
      <c r="B61" s="129" t="s">
        <v>521</v>
      </c>
      <c r="C61" s="114">
        <v>17</v>
      </c>
      <c r="D61" s="110">
        <f t="shared" si="9"/>
        <v>5950000</v>
      </c>
      <c r="E61" s="110">
        <v>1</v>
      </c>
      <c r="F61" s="110">
        <f t="shared" si="10"/>
        <v>175000</v>
      </c>
      <c r="G61" s="110">
        <f t="shared" si="11"/>
        <v>18</v>
      </c>
      <c r="H61" s="111">
        <f t="shared" si="11"/>
        <v>6125000</v>
      </c>
    </row>
    <row r="62" spans="1:8" s="117" customFormat="1">
      <c r="A62" s="122">
        <v>13</v>
      </c>
      <c r="B62" s="129" t="s">
        <v>522</v>
      </c>
      <c r="C62" s="114">
        <v>32</v>
      </c>
      <c r="D62" s="110">
        <f t="shared" si="9"/>
        <v>11200000</v>
      </c>
      <c r="E62" s="110">
        <v>2</v>
      </c>
      <c r="F62" s="110">
        <f t="shared" si="10"/>
        <v>350000</v>
      </c>
      <c r="G62" s="110">
        <f t="shared" si="11"/>
        <v>34</v>
      </c>
      <c r="H62" s="111">
        <f t="shared" si="11"/>
        <v>11550000</v>
      </c>
    </row>
    <row r="63" spans="1:8" s="117" customFormat="1">
      <c r="A63" s="122">
        <v>14</v>
      </c>
      <c r="B63" s="130" t="s">
        <v>523</v>
      </c>
      <c r="C63" s="114">
        <f>37+1</f>
        <v>38</v>
      </c>
      <c r="D63" s="110">
        <f t="shared" si="9"/>
        <v>13300000</v>
      </c>
      <c r="E63" s="110"/>
      <c r="F63" s="110">
        <f t="shared" si="10"/>
        <v>0</v>
      </c>
      <c r="G63" s="110">
        <f t="shared" si="11"/>
        <v>38</v>
      </c>
      <c r="H63" s="111">
        <f t="shared" si="11"/>
        <v>13300000</v>
      </c>
    </row>
    <row r="64" spans="1:8" s="117" customFormat="1">
      <c r="A64" s="122">
        <v>15</v>
      </c>
      <c r="B64" s="119" t="s">
        <v>524</v>
      </c>
      <c r="C64" s="114">
        <f>25+12</f>
        <v>37</v>
      </c>
      <c r="D64" s="110">
        <f t="shared" si="9"/>
        <v>12950000</v>
      </c>
      <c r="E64" s="110">
        <v>1</v>
      </c>
      <c r="F64" s="110">
        <f t="shared" si="10"/>
        <v>175000</v>
      </c>
      <c r="G64" s="110">
        <f t="shared" si="11"/>
        <v>38</v>
      </c>
      <c r="H64" s="111">
        <f t="shared" si="11"/>
        <v>13125000</v>
      </c>
    </row>
    <row r="65" spans="1:8" s="117" customFormat="1">
      <c r="A65" s="122">
        <v>16</v>
      </c>
      <c r="B65" s="119" t="s">
        <v>525</v>
      </c>
      <c r="C65" s="114">
        <v>9</v>
      </c>
      <c r="D65" s="110">
        <f t="shared" si="9"/>
        <v>3150000</v>
      </c>
      <c r="E65" s="110">
        <v>1</v>
      </c>
      <c r="F65" s="110">
        <f t="shared" si="10"/>
        <v>175000</v>
      </c>
      <c r="G65" s="110">
        <f t="shared" si="11"/>
        <v>10</v>
      </c>
      <c r="H65" s="111">
        <f t="shared" si="11"/>
        <v>3325000</v>
      </c>
    </row>
    <row r="66" spans="1:8" s="117" customFormat="1">
      <c r="A66" s="122">
        <v>17</v>
      </c>
      <c r="B66" s="119" t="s">
        <v>526</v>
      </c>
      <c r="C66" s="114">
        <v>19</v>
      </c>
      <c r="D66" s="110">
        <f t="shared" si="9"/>
        <v>6650000</v>
      </c>
      <c r="E66" s="110"/>
      <c r="F66" s="110">
        <f t="shared" si="10"/>
        <v>0</v>
      </c>
      <c r="G66" s="110">
        <f t="shared" si="11"/>
        <v>19</v>
      </c>
      <c r="H66" s="111">
        <f t="shared" si="11"/>
        <v>6650000</v>
      </c>
    </row>
    <row r="67" spans="1:8" s="134" customFormat="1">
      <c r="A67" s="131"/>
      <c r="B67" s="132" t="s">
        <v>527</v>
      </c>
      <c r="C67" s="133">
        <f>C49+C27+C10</f>
        <v>1474</v>
      </c>
      <c r="D67" s="133">
        <f t="shared" ref="D67:H67" si="12">D49+D27+D10</f>
        <v>515900000</v>
      </c>
      <c r="E67" s="133">
        <f t="shared" si="12"/>
        <v>106</v>
      </c>
      <c r="F67" s="133">
        <f t="shared" si="12"/>
        <v>18550000</v>
      </c>
      <c r="G67" s="133">
        <f t="shared" si="12"/>
        <v>1580</v>
      </c>
      <c r="H67" s="133">
        <f t="shared" si="12"/>
        <v>534450000</v>
      </c>
    </row>
    <row r="68" spans="1:8" s="136" customFormat="1">
      <c r="A68" s="135" t="s">
        <v>528</v>
      </c>
      <c r="B68" s="135"/>
      <c r="C68" s="135"/>
      <c r="D68" s="135"/>
      <c r="E68" s="135"/>
      <c r="F68" s="135"/>
      <c r="G68" s="135"/>
      <c r="H68" s="135"/>
    </row>
    <row r="69" spans="1:8" ht="18.75">
      <c r="A69" s="33"/>
      <c r="B69" s="33"/>
      <c r="C69" s="33"/>
      <c r="D69" s="33"/>
      <c r="E69" s="33"/>
      <c r="F69" s="33"/>
      <c r="G69" s="33"/>
      <c r="H69" s="33"/>
    </row>
    <row r="70" spans="1:8">
      <c r="A70" s="35"/>
      <c r="B70" s="35"/>
      <c r="E70" s="137" t="s">
        <v>213</v>
      </c>
      <c r="F70" s="137"/>
      <c r="G70" s="137"/>
      <c r="H70" s="137"/>
    </row>
    <row r="71" spans="1:8" ht="16.5">
      <c r="B71" s="93" t="s">
        <v>529</v>
      </c>
      <c r="C71" s="93"/>
      <c r="D71" s="90"/>
      <c r="E71" s="90"/>
      <c r="F71" s="90" t="s">
        <v>215</v>
      </c>
      <c r="G71" s="90"/>
      <c r="H71" s="90"/>
    </row>
    <row r="72" spans="1:8" ht="16.5">
      <c r="A72" s="39"/>
      <c r="B72" s="35"/>
      <c r="C72" s="89"/>
      <c r="D72" s="89"/>
      <c r="E72" s="89"/>
      <c r="F72" s="89"/>
      <c r="G72" s="89"/>
      <c r="H72" s="90"/>
    </row>
    <row r="73" spans="1:8" ht="16.5">
      <c r="A73" s="95"/>
      <c r="B73" s="95"/>
      <c r="C73" s="93"/>
      <c r="D73" s="138"/>
      <c r="E73" s="138"/>
      <c r="F73" s="138"/>
      <c r="G73" s="93"/>
      <c r="H73" s="93"/>
    </row>
    <row r="78" spans="1:8" ht="16.5">
      <c r="C78" s="139" t="s">
        <v>530</v>
      </c>
    </row>
  </sheetData>
  <mergeCells count="8">
    <mergeCell ref="A68:H68"/>
    <mergeCell ref="C72:G72"/>
    <mergeCell ref="A6:H6"/>
    <mergeCell ref="A8:A9"/>
    <mergeCell ref="B8:B9"/>
    <mergeCell ref="C8:F8"/>
    <mergeCell ref="G8:G9"/>
    <mergeCell ref="H8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 co ten HKI</vt:lpstr>
      <vt:lpstr>k co ten HKII</vt:lpstr>
      <vt:lpstr>tong hop HKI</vt:lpstr>
      <vt:lpstr>tong hop HKII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</dc:creator>
  <cp:lastModifiedBy>Thanh</cp:lastModifiedBy>
  <dcterms:created xsi:type="dcterms:W3CDTF">2016-11-07T07:58:57Z</dcterms:created>
  <dcterms:modified xsi:type="dcterms:W3CDTF">2016-11-07T08:04:28Z</dcterms:modified>
</cp:coreProperties>
</file>